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drawings/drawing7.xml" ContentType="application/vnd.openxmlformats-officedocument.drawingml.chartshapes+xml"/>
  <Override PartName="/xl/charts/chart2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drawings/drawing10.xml" ContentType="application/vnd.openxmlformats-officedocument.drawingml.chartshapes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3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4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6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7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8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drawings/drawing20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1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22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23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4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25.xml" ContentType="application/vnd.openxmlformats-officedocument.drawing+xml"/>
  <Override PartName="/xl/charts/chart9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NC Consulting LLC\Documents\BCWA Working\BCWA Watershed Plan Working\MSD-Year P1 P4 Master Spreadsheets\"/>
    </mc:Choice>
  </mc:AlternateContent>
  <xr:revisionPtr revIDLastSave="0" documentId="13_ncr:1_{C90471AA-5F24-43A4-A2DC-11E6D8B24D1E}" xr6:coauthVersionLast="45" xr6:coauthVersionMax="45" xr10:uidLastSave="{00000000-0000-0000-0000-000000000000}"/>
  <bookViews>
    <workbookView xWindow="-110" yWindow="-110" windowWidth="19420" windowHeight="10420" tabRatio="930" firstSheet="24" activeTab="29" xr2:uid="{00000000-000D-0000-FFFF-FFFF00000000}"/>
  </bookViews>
  <sheets>
    <sheet name="Reservoir Sample Sites" sheetId="30" r:id="rId1"/>
    <sheet name="Reservoir Summary Stats" sheetId="19" r:id="rId2"/>
    <sheet name="Annual Reservoir Trends" sheetId="24" r:id="rId3"/>
    <sheet name="Nitrogen Trends" sheetId="23" r:id="rId4"/>
    <sheet name="Phosphorus Trends" sheetId="22" r:id="rId5"/>
    <sheet name="Loading" sheetId="21" r:id="rId6"/>
    <sheet name="Carlson" sheetId="20" r:id="rId7"/>
    <sheet name="Walker" sheetId="25" r:id="rId8"/>
    <sheet name="Monthly Discharge" sheetId="26" r:id="rId9"/>
    <sheet name="Temperature" sheetId="13" r:id="rId10"/>
    <sheet name="Conductance" sheetId="1" r:id="rId11"/>
    <sheet name="pH" sheetId="7" r:id="rId12"/>
    <sheet name="Oxygen" sheetId="8" r:id="rId13"/>
    <sheet name="Temp DO Comp" sheetId="49" r:id="rId14"/>
    <sheet name="T &amp; Diss Phosphorus" sheetId="3" r:id="rId15"/>
    <sheet name="Nitrate &amp; T Nitrogen" sheetId="15" r:id="rId16"/>
    <sheet name="TSS" sheetId="12" r:id="rId17"/>
    <sheet name="Chlsecchi" sheetId="14" r:id="rId18"/>
    <sheet name="GEI P1 Sites" sheetId="108" r:id="rId19"/>
    <sheet name="P1 Summary" sheetId="34" r:id="rId20"/>
    <sheet name="GEI Coyote Gulch" sheetId="88" r:id="rId21"/>
    <sheet name="Coyote Summary" sheetId="90" r:id="rId22"/>
    <sheet name="GEI Kerr Swede Lab" sheetId="89" r:id="rId23"/>
    <sheet name="GEI Mt Evans" sheetId="109" r:id="rId24"/>
    <sheet name="Mt Evans Summary" sheetId="71" r:id="rId25"/>
    <sheet name="GEI Watershed" sheetId="110" r:id="rId26"/>
    <sheet name="MWS 2014 Field" sheetId="72" r:id="rId27"/>
    <sheet name="MWS 2014 chemistry" sheetId="56" r:id="rId28"/>
    <sheet name="GEI EGL" sheetId="111" r:id="rId29"/>
    <sheet name="EGL Summary" sheetId="64" r:id="rId30"/>
    <sheet name="14a TP Morrison" sheetId="106" r:id="rId31"/>
    <sheet name="2014 Sediment" sheetId="107" r:id="rId32"/>
    <sheet name="2014 Sites " sheetId="86" r:id="rId33"/>
    <sheet name="Parameters 2014" sheetId="77" r:id="rId34"/>
    <sheet name="Methods Labratory" sheetId="79" r:id="rId35"/>
    <sheet name="P1 Field Sheet" sheetId="31" r:id="rId36"/>
    <sheet name="Field WS" sheetId="80" r:id="rId37"/>
  </sheets>
  <externalReferences>
    <externalReference r:id="rId38"/>
  </externalReferences>
  <definedNames>
    <definedName name="_xlnm.Print_Area" localSheetId="31">'2014 Sediment'!$S$1:$Y$17</definedName>
    <definedName name="_xlnm.Print_Area" localSheetId="6">Carlson!$M$52:$Y$93</definedName>
    <definedName name="_xlnm.Print_Area" localSheetId="17">Chlsecchi!$A$1:$P$62</definedName>
    <definedName name="_xlnm.Print_Area" localSheetId="10">Conductance!$A$1:$P$22</definedName>
    <definedName name="_xlnm.Print_Area" localSheetId="36">'Field WS'!$A$61:$I$113</definedName>
    <definedName name="_xlnm.Print_Area" localSheetId="5">Loading!$A$81:$N$113</definedName>
    <definedName name="_xlnm.Print_Area" localSheetId="24">'Mt Evans Summary'!$Q$2:$V$44</definedName>
    <definedName name="_xlnm.Print_Area" localSheetId="27">'MWS 2014 chemistry'!#REF!</definedName>
    <definedName name="_xlnm.Print_Area" localSheetId="15">'Nitrate &amp; T Nitrogen'!$A$4:$U$27</definedName>
    <definedName name="_xlnm.Print_Area" localSheetId="12">Oxygen!$A$1:$P$24</definedName>
    <definedName name="_xlnm.Print_Area" localSheetId="35">'P1 Field Sheet'!$A$1:$H$43</definedName>
    <definedName name="_xlnm.Print_Area" localSheetId="19">'P1 Summary'!$A$2:$M$36</definedName>
    <definedName name="_xlnm.Print_Area" localSheetId="11">pH!$A$1:$P$10</definedName>
    <definedName name="_xlnm.Print_Area" localSheetId="14">'T &amp; Diss Phosphorus'!$A$2:$V$10</definedName>
    <definedName name="_xlnm.Print_Area" localSheetId="13">'Temp DO Comp'!$R$1:$AG$8</definedName>
    <definedName name="_xlnm.Print_Area" localSheetId="9">Temperature!$A$2:$S$74</definedName>
    <definedName name="_xlnm.Print_Area" localSheetId="16">TSS!$A$1:$T$21</definedName>
    <definedName name="_xlnm.Print_Area" localSheetId="7">Walker!$M$50:$AM$86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" i="64" l="1"/>
  <c r="C12" i="106" l="1"/>
  <c r="D12" i="106"/>
  <c r="E12" i="106"/>
  <c r="F12" i="106"/>
  <c r="G12" i="106"/>
  <c r="H12" i="106"/>
  <c r="I12" i="106"/>
  <c r="B12" i="106"/>
  <c r="R48" i="3"/>
  <c r="R49" i="3"/>
  <c r="R50" i="3"/>
  <c r="R51" i="3"/>
  <c r="R47" i="3"/>
  <c r="R6" i="3"/>
  <c r="R7" i="3"/>
  <c r="R8" i="3"/>
  <c r="R9" i="3"/>
  <c r="R5" i="3"/>
  <c r="I128" i="21"/>
  <c r="C123" i="21"/>
  <c r="O121" i="21"/>
  <c r="R62" i="21"/>
  <c r="S62" i="21"/>
  <c r="T62" i="21"/>
  <c r="Q62" i="21"/>
  <c r="AK99" i="56"/>
  <c r="AM99" i="56"/>
  <c r="AK97" i="56"/>
  <c r="AK101" i="56" s="1"/>
  <c r="G91" i="64"/>
  <c r="G90" i="64"/>
  <c r="G89" i="64"/>
  <c r="G88" i="64"/>
  <c r="G87" i="64"/>
  <c r="G86" i="64"/>
  <c r="AM97" i="56"/>
  <c r="AM101" i="56" s="1"/>
  <c r="AL45" i="56"/>
  <c r="AL47" i="56" s="1"/>
  <c r="T3" i="21"/>
  <c r="AL49" i="56" l="1"/>
  <c r="AL50" i="56"/>
  <c r="J88" i="64"/>
  <c r="AM100" i="56"/>
  <c r="AK100" i="56"/>
  <c r="M103" i="72"/>
  <c r="M102" i="72"/>
  <c r="M101" i="72"/>
  <c r="M100" i="72"/>
  <c r="M99" i="72"/>
  <c r="M98" i="72"/>
  <c r="M97" i="72"/>
  <c r="M96" i="72"/>
  <c r="M95" i="72"/>
  <c r="M94" i="72"/>
  <c r="M93" i="72"/>
  <c r="M92" i="72"/>
  <c r="M91" i="72"/>
  <c r="M90" i="72"/>
  <c r="M89" i="72"/>
  <c r="M88" i="72"/>
  <c r="M87" i="72"/>
  <c r="M86" i="72"/>
  <c r="M85" i="72"/>
  <c r="M84" i="72"/>
  <c r="M83" i="72"/>
  <c r="M82" i="72"/>
  <c r="M81" i="72"/>
  <c r="M80" i="72"/>
  <c r="M79" i="72"/>
  <c r="M78" i="72"/>
  <c r="M77" i="72"/>
  <c r="M76" i="72"/>
  <c r="M75" i="72"/>
  <c r="M74" i="72"/>
  <c r="M73" i="72"/>
  <c r="M72" i="72"/>
  <c r="M71" i="72"/>
  <c r="M70" i="72"/>
  <c r="M69" i="72"/>
  <c r="M68" i="72"/>
  <c r="M67" i="72"/>
  <c r="M66" i="72"/>
  <c r="M65" i="72"/>
  <c r="M64" i="72"/>
  <c r="M63" i="72"/>
  <c r="M62" i="72"/>
  <c r="M61" i="72"/>
  <c r="M60" i="72"/>
  <c r="M59" i="72"/>
  <c r="M58" i="72"/>
  <c r="M57" i="72"/>
  <c r="M56" i="72"/>
  <c r="M55" i="72"/>
  <c r="M54" i="72"/>
  <c r="M53" i="72"/>
  <c r="M52" i="72"/>
  <c r="M51" i="72"/>
  <c r="M50" i="72"/>
  <c r="M49" i="72"/>
  <c r="M48" i="72"/>
  <c r="M47" i="72"/>
  <c r="M46" i="72"/>
  <c r="M45" i="72"/>
  <c r="M44" i="72"/>
  <c r="M43" i="72"/>
  <c r="M42" i="72"/>
  <c r="M41" i="72"/>
  <c r="M40" i="72"/>
  <c r="M39" i="72"/>
  <c r="M38" i="72"/>
  <c r="M37" i="72"/>
  <c r="M36" i="72"/>
  <c r="M35" i="72"/>
  <c r="M34" i="72"/>
  <c r="M33" i="72"/>
  <c r="M32" i="72"/>
  <c r="M31" i="72"/>
  <c r="M30" i="72"/>
  <c r="M29" i="72"/>
  <c r="M28" i="72"/>
  <c r="M27" i="72"/>
  <c r="M26" i="72"/>
  <c r="M25" i="72"/>
  <c r="M24" i="72"/>
  <c r="M23" i="72"/>
  <c r="M22" i="72"/>
  <c r="M21" i="72"/>
  <c r="M20" i="72"/>
  <c r="M19" i="72"/>
  <c r="M18" i="72"/>
  <c r="M17" i="72"/>
  <c r="M16" i="72"/>
  <c r="M15" i="72"/>
  <c r="M14" i="72"/>
  <c r="M12" i="72"/>
  <c r="M9" i="72"/>
  <c r="M6" i="72"/>
  <c r="M3" i="72"/>
  <c r="M4" i="72"/>
  <c r="M5" i="72"/>
  <c r="M7" i="72"/>
  <c r="M8" i="72"/>
  <c r="M10" i="72"/>
  <c r="M11" i="72"/>
  <c r="M13" i="72"/>
  <c r="D91" i="64"/>
  <c r="J91" i="64" s="1"/>
  <c r="D90" i="64"/>
  <c r="H90" i="64" s="1"/>
  <c r="D89" i="64"/>
  <c r="J89" i="64" s="1"/>
  <c r="D88" i="64"/>
  <c r="I88" i="64" s="1"/>
  <c r="D87" i="64"/>
  <c r="J87" i="64" s="1"/>
  <c r="D86" i="64"/>
  <c r="H86" i="64" s="1"/>
  <c r="AM59" i="56"/>
  <c r="AM58" i="56"/>
  <c r="AM57" i="56"/>
  <c r="AM56" i="56"/>
  <c r="AM55" i="56"/>
  <c r="AM54" i="56"/>
  <c r="AL59" i="56"/>
  <c r="AL58" i="56"/>
  <c r="AL57" i="56"/>
  <c r="AL56" i="56"/>
  <c r="AL55" i="56"/>
  <c r="AL54" i="56"/>
  <c r="AK59" i="56"/>
  <c r="AO59" i="56" s="1"/>
  <c r="AK58" i="56"/>
  <c r="AK57" i="56"/>
  <c r="AO57" i="56" s="1"/>
  <c r="AK56" i="56"/>
  <c r="AK55" i="56"/>
  <c r="AO55" i="56" s="1"/>
  <c r="AK54" i="56"/>
  <c r="AK34" i="56"/>
  <c r="AK31" i="56"/>
  <c r="AK30" i="56"/>
  <c r="AK32" i="56"/>
  <c r="AK33" i="56"/>
  <c r="AK35" i="56"/>
  <c r="AK29" i="56"/>
  <c r="AK28" i="56"/>
  <c r="AK27" i="56"/>
  <c r="AK26" i="56"/>
  <c r="AK25" i="56"/>
  <c r="AK24" i="56"/>
  <c r="AM35" i="56"/>
  <c r="AM34" i="56"/>
  <c r="AM33" i="56"/>
  <c r="AM32" i="56"/>
  <c r="AM31" i="56"/>
  <c r="AM30" i="56"/>
  <c r="AL35" i="56"/>
  <c r="AL34" i="56"/>
  <c r="AL33" i="56"/>
  <c r="AL32" i="56"/>
  <c r="AL31" i="56"/>
  <c r="AL30" i="56"/>
  <c r="AM29" i="56"/>
  <c r="AM28" i="56"/>
  <c r="AM27" i="56"/>
  <c r="AM26" i="56"/>
  <c r="AM25" i="56"/>
  <c r="AM24" i="56"/>
  <c r="AL29" i="56"/>
  <c r="AL28" i="56"/>
  <c r="AL27" i="56"/>
  <c r="AL26" i="56"/>
  <c r="AL25" i="56"/>
  <c r="AL24" i="56"/>
  <c r="AH5" i="56"/>
  <c r="AM5" i="56" s="1"/>
  <c r="AI5" i="56"/>
  <c r="AN5" i="56" s="1"/>
  <c r="AJ5" i="56"/>
  <c r="AO5" i="56" s="1"/>
  <c r="AH6" i="56"/>
  <c r="AM6" i="56" s="1"/>
  <c r="AI6" i="56"/>
  <c r="AN6" i="56" s="1"/>
  <c r="AJ6" i="56"/>
  <c r="AO6" i="56" s="1"/>
  <c r="AH7" i="56"/>
  <c r="AM7" i="56" s="1"/>
  <c r="AJ97" i="56" s="1"/>
  <c r="AI7" i="56"/>
  <c r="AN7" i="56" s="1"/>
  <c r="AJ7" i="56"/>
  <c r="AO7" i="56" s="1"/>
  <c r="AL97" i="56" s="1"/>
  <c r="AH8" i="56"/>
  <c r="AM8" i="56" s="1"/>
  <c r="AI8" i="56"/>
  <c r="AN8" i="56" s="1"/>
  <c r="AJ8" i="56"/>
  <c r="AO8" i="56" s="1"/>
  <c r="AH9" i="56"/>
  <c r="AM9" i="56" s="1"/>
  <c r="AJ99" i="56" s="1"/>
  <c r="AI9" i="56"/>
  <c r="AN9" i="56" s="1"/>
  <c r="AJ9" i="56"/>
  <c r="AO9" i="56" s="1"/>
  <c r="AL99" i="56" s="1"/>
  <c r="AH10" i="56"/>
  <c r="AM10" i="56" s="1"/>
  <c r="AI10" i="56"/>
  <c r="AN10" i="56" s="1"/>
  <c r="AJ10" i="56"/>
  <c r="AO10" i="56" s="1"/>
  <c r="AH11" i="56"/>
  <c r="AM11" i="56" s="1"/>
  <c r="AI11" i="56"/>
  <c r="AN11" i="56" s="1"/>
  <c r="AJ11" i="56"/>
  <c r="AO11" i="56" s="1"/>
  <c r="AH12" i="56"/>
  <c r="AM12" i="56" s="1"/>
  <c r="AI12" i="56"/>
  <c r="AN12" i="56" s="1"/>
  <c r="AJ12" i="56"/>
  <c r="AO12" i="56" s="1"/>
  <c r="AH13" i="56"/>
  <c r="AM13" i="56" s="1"/>
  <c r="AI13" i="56"/>
  <c r="AN13" i="56" s="1"/>
  <c r="AJ13" i="56"/>
  <c r="AO13" i="56" s="1"/>
  <c r="AH14" i="56"/>
  <c r="AM14" i="56" s="1"/>
  <c r="AI45" i="56" s="1"/>
  <c r="AI47" i="56" s="1"/>
  <c r="AI14" i="56"/>
  <c r="AN14" i="56" s="1"/>
  <c r="AJ14" i="56"/>
  <c r="AO14" i="56" s="1"/>
  <c r="AK45" i="56" s="1"/>
  <c r="AK47" i="56" s="1"/>
  <c r="AK49" i="56" s="1"/>
  <c r="AH15" i="56"/>
  <c r="AM15" i="56" s="1"/>
  <c r="AI15" i="56"/>
  <c r="AN15" i="56" s="1"/>
  <c r="AJ15" i="56"/>
  <c r="AO15" i="56" s="1"/>
  <c r="AH16" i="56"/>
  <c r="AM16" i="56" s="1"/>
  <c r="AI16" i="56"/>
  <c r="AN16" i="56" s="1"/>
  <c r="AJ16" i="56"/>
  <c r="AO16" i="56" s="1"/>
  <c r="AH17" i="56"/>
  <c r="AM17" i="56" s="1"/>
  <c r="AI17" i="56"/>
  <c r="AN17" i="56" s="1"/>
  <c r="AJ17" i="56"/>
  <c r="AO17" i="56" s="1"/>
  <c r="AH18" i="56"/>
  <c r="AM18" i="56" s="1"/>
  <c r="AI18" i="56"/>
  <c r="AN18" i="56" s="1"/>
  <c r="AJ18" i="56"/>
  <c r="AO18" i="56" s="1"/>
  <c r="AH19" i="56"/>
  <c r="AM19" i="56" s="1"/>
  <c r="AI19" i="56"/>
  <c r="AN19" i="56" s="1"/>
  <c r="AJ19" i="56"/>
  <c r="AO19" i="56" s="1"/>
  <c r="AH20" i="56"/>
  <c r="AM20" i="56" s="1"/>
  <c r="AI20" i="56"/>
  <c r="AN20" i="56" s="1"/>
  <c r="AJ20" i="56"/>
  <c r="AO20" i="56" s="1"/>
  <c r="AH21" i="56"/>
  <c r="AM21" i="56" s="1"/>
  <c r="AI21" i="56"/>
  <c r="AN21" i="56" s="1"/>
  <c r="AJ21" i="56"/>
  <c r="AO21" i="56" s="1"/>
  <c r="AG6" i="56"/>
  <c r="AL6" i="56" s="1"/>
  <c r="AG7" i="56"/>
  <c r="AL7" i="56" s="1"/>
  <c r="AG8" i="56"/>
  <c r="AL8" i="56" s="1"/>
  <c r="AG9" i="56"/>
  <c r="AL9" i="56" s="1"/>
  <c r="AG10" i="56"/>
  <c r="AL10" i="56" s="1"/>
  <c r="AG11" i="56"/>
  <c r="AL11" i="56" s="1"/>
  <c r="AG12" i="56"/>
  <c r="AL12" i="56" s="1"/>
  <c r="AG13" i="56"/>
  <c r="AL13" i="56" s="1"/>
  <c r="AG14" i="56"/>
  <c r="AL14" i="56" s="1"/>
  <c r="AJ45" i="56" s="1"/>
  <c r="AJ47" i="56" s="1"/>
  <c r="AG15" i="56"/>
  <c r="AL15" i="56" s="1"/>
  <c r="AG16" i="56"/>
  <c r="AL16" i="56" s="1"/>
  <c r="AG17" i="56"/>
  <c r="AL17" i="56" s="1"/>
  <c r="AG18" i="56"/>
  <c r="AL18" i="56" s="1"/>
  <c r="AG19" i="56"/>
  <c r="AL19" i="56" s="1"/>
  <c r="AG20" i="56"/>
  <c r="AL20" i="56" s="1"/>
  <c r="AG21" i="56"/>
  <c r="AL21" i="56" s="1"/>
  <c r="AG5" i="56"/>
  <c r="AL5" i="56" s="1"/>
  <c r="H89" i="64" l="1"/>
  <c r="I90" i="64"/>
  <c r="N7" i="72"/>
  <c r="N67" i="72"/>
  <c r="N13" i="72"/>
  <c r="N19" i="72"/>
  <c r="N31" i="72"/>
  <c r="N43" i="72"/>
  <c r="N55" i="72"/>
  <c r="N79" i="72"/>
  <c r="N91" i="72"/>
  <c r="N103" i="72"/>
  <c r="AN58" i="56"/>
  <c r="N25" i="72"/>
  <c r="N37" i="72"/>
  <c r="N49" i="72"/>
  <c r="N61" i="72"/>
  <c r="N73" i="72"/>
  <c r="N85" i="72"/>
  <c r="N97" i="72"/>
  <c r="I87" i="64"/>
  <c r="AJ50" i="56"/>
  <c r="AJ49" i="56"/>
  <c r="AI49" i="56"/>
  <c r="AI50" i="56"/>
  <c r="AN54" i="56"/>
  <c r="AK60" i="56"/>
  <c r="H88" i="64"/>
  <c r="AL101" i="56"/>
  <c r="AL100" i="56"/>
  <c r="I91" i="64"/>
  <c r="AJ101" i="56"/>
  <c r="AJ100" i="56"/>
  <c r="H91" i="64"/>
  <c r="H87" i="64"/>
  <c r="H92" i="64" s="1"/>
  <c r="I89" i="64"/>
  <c r="J90" i="64"/>
  <c r="AN56" i="56"/>
  <c r="D92" i="64"/>
  <c r="I86" i="64"/>
  <c r="J86" i="64"/>
  <c r="J92" i="64" s="1"/>
  <c r="AK50" i="56"/>
  <c r="AO25" i="56"/>
  <c r="AO27" i="56"/>
  <c r="AO29" i="56"/>
  <c r="AO33" i="56"/>
  <c r="AO30" i="56"/>
  <c r="AO34" i="56"/>
  <c r="AO24" i="56"/>
  <c r="AO26" i="56"/>
  <c r="AO28" i="56"/>
  <c r="AO35" i="56"/>
  <c r="AO32" i="56"/>
  <c r="AO31" i="56"/>
  <c r="AN35" i="56"/>
  <c r="AN33" i="56"/>
  <c r="AN31" i="56"/>
  <c r="AN29" i="56"/>
  <c r="AN27" i="56"/>
  <c r="AN25" i="56"/>
  <c r="AO54" i="56"/>
  <c r="AO58" i="56"/>
  <c r="AO56" i="56"/>
  <c r="AN59" i="56"/>
  <c r="AN57" i="56"/>
  <c r="AN55" i="56"/>
  <c r="AN24" i="56"/>
  <c r="AN34" i="56"/>
  <c r="AN32" i="56"/>
  <c r="AN30" i="56"/>
  <c r="AN28" i="56"/>
  <c r="AN26" i="56"/>
  <c r="S4" i="72"/>
  <c r="S5" i="72"/>
  <c r="S3" i="72"/>
  <c r="S6" i="72"/>
  <c r="S7" i="72"/>
  <c r="S8" i="72"/>
  <c r="S9" i="72"/>
  <c r="S10" i="72"/>
  <c r="S11" i="72"/>
  <c r="S12" i="72"/>
  <c r="T12" i="72" s="1"/>
  <c r="S13" i="72"/>
  <c r="S14" i="72"/>
  <c r="T14" i="72" s="1"/>
  <c r="S15" i="72"/>
  <c r="S16" i="72"/>
  <c r="T16" i="72" s="1"/>
  <c r="T15" i="72"/>
  <c r="AA22" i="24"/>
  <c r="S36" i="34"/>
  <c r="D12" i="64"/>
  <c r="E12" i="64"/>
  <c r="F12" i="64"/>
  <c r="G12" i="64"/>
  <c r="H12" i="64"/>
  <c r="C12" i="64"/>
  <c r="E47" i="71"/>
  <c r="F47" i="71" s="1"/>
  <c r="E48" i="71"/>
  <c r="F48" i="71" s="1"/>
  <c r="E49" i="71"/>
  <c r="F49" i="71" s="1"/>
  <c r="E50" i="71"/>
  <c r="F50" i="71" s="1"/>
  <c r="E51" i="71"/>
  <c r="F51" i="71" s="1"/>
  <c r="G100" i="22"/>
  <c r="G125" i="22" s="1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C73" i="7"/>
  <c r="D73" i="7"/>
  <c r="E73" i="7"/>
  <c r="F73" i="7"/>
  <c r="G73" i="7"/>
  <c r="H73" i="7"/>
  <c r="I73" i="7"/>
  <c r="J73" i="7"/>
  <c r="K73" i="7"/>
  <c r="L73" i="7"/>
  <c r="M73" i="7"/>
  <c r="N73" i="7"/>
  <c r="O73" i="7"/>
  <c r="P73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B60" i="7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B74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B61" i="1"/>
  <c r="B22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B37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B60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B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S48" i="8"/>
  <c r="E38" i="8"/>
  <c r="Q48" i="8"/>
  <c r="R48" i="8"/>
  <c r="E38" i="13"/>
  <c r="F38" i="13"/>
  <c r="G38" i="13"/>
  <c r="H38" i="13"/>
  <c r="I38" i="13"/>
  <c r="J38" i="13"/>
  <c r="K38" i="13"/>
  <c r="L38" i="13"/>
  <c r="M38" i="13"/>
  <c r="N38" i="13"/>
  <c r="O38" i="13"/>
  <c r="P38" i="13"/>
  <c r="B37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B73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C49" i="13"/>
  <c r="C50" i="1"/>
  <c r="Q49" i="1"/>
  <c r="R49" i="1"/>
  <c r="C49" i="7"/>
  <c r="C50" i="8"/>
  <c r="C51" i="8"/>
  <c r="B74" i="8"/>
  <c r="B73" i="7"/>
  <c r="B61" i="8"/>
  <c r="B37" i="8"/>
  <c r="B37" i="7"/>
  <c r="B22" i="8"/>
  <c r="AZ26" i="25"/>
  <c r="AZ27" i="25" s="1"/>
  <c r="AZ23" i="25"/>
  <c r="AZ24" i="25" s="1"/>
  <c r="AZ20" i="25"/>
  <c r="AZ21" i="25" s="1"/>
  <c r="AZ17" i="25"/>
  <c r="AZ18" i="25" s="1"/>
  <c r="AZ9" i="25"/>
  <c r="AZ10" i="25"/>
  <c r="AZ6" i="25"/>
  <c r="AZ7" i="25" s="1"/>
  <c r="AZ3" i="25"/>
  <c r="AZ4" i="25" s="1"/>
  <c r="AZ12" i="25" s="1"/>
  <c r="Z36" i="20"/>
  <c r="Z37" i="20" s="1"/>
  <c r="Z33" i="20"/>
  <c r="Z34" i="20" s="1"/>
  <c r="Z30" i="20"/>
  <c r="Z31" i="20" s="1"/>
  <c r="Z25" i="20"/>
  <c r="Z26" i="20" s="1"/>
  <c r="Z22" i="20"/>
  <c r="Z23" i="20" s="1"/>
  <c r="Z19" i="20"/>
  <c r="Z20" i="20" s="1"/>
  <c r="Z28" i="20" s="1"/>
  <c r="N11" i="21"/>
  <c r="C6" i="21"/>
  <c r="D6" i="21"/>
  <c r="E6" i="21"/>
  <c r="F6" i="21"/>
  <c r="G6" i="21"/>
  <c r="H6" i="21"/>
  <c r="I6" i="21"/>
  <c r="J6" i="21"/>
  <c r="K6" i="21"/>
  <c r="L6" i="21"/>
  <c r="M6" i="21"/>
  <c r="B6" i="21"/>
  <c r="C128" i="23"/>
  <c r="G127" i="23" s="1"/>
  <c r="J17" i="12"/>
  <c r="J18" i="12"/>
  <c r="J19" i="12"/>
  <c r="J20" i="12"/>
  <c r="I17" i="12"/>
  <c r="I18" i="12"/>
  <c r="I19" i="12"/>
  <c r="I20" i="12"/>
  <c r="H17" i="12"/>
  <c r="H18" i="12"/>
  <c r="H19" i="12"/>
  <c r="H20" i="12"/>
  <c r="H16" i="12"/>
  <c r="M17" i="12"/>
  <c r="M18" i="12"/>
  <c r="M19" i="12"/>
  <c r="M20" i="12"/>
  <c r="M16" i="12"/>
  <c r="L17" i="12"/>
  <c r="L18" i="12"/>
  <c r="L19" i="12"/>
  <c r="L20" i="12"/>
  <c r="L16" i="12"/>
  <c r="K17" i="12"/>
  <c r="K18" i="12"/>
  <c r="K19" i="12"/>
  <c r="K20" i="12"/>
  <c r="K16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K21" i="12" s="1"/>
  <c r="O11" i="12"/>
  <c r="L21" i="12" s="1"/>
  <c r="P11" i="12"/>
  <c r="M21" i="12" s="1"/>
  <c r="B11" i="12"/>
  <c r="H31" i="15"/>
  <c r="H32" i="15"/>
  <c r="H33" i="15"/>
  <c r="H34" i="15"/>
  <c r="I31" i="15"/>
  <c r="I32" i="15"/>
  <c r="I33" i="15"/>
  <c r="I34" i="15"/>
  <c r="J31" i="15"/>
  <c r="J32" i="15"/>
  <c r="J33" i="15"/>
  <c r="J34" i="15"/>
  <c r="K31" i="15"/>
  <c r="K32" i="15"/>
  <c r="K33" i="15"/>
  <c r="K34" i="15"/>
  <c r="K30" i="15"/>
  <c r="C27" i="15"/>
  <c r="D27" i="15"/>
  <c r="E27" i="15"/>
  <c r="F27" i="15"/>
  <c r="G27" i="15"/>
  <c r="H27" i="15"/>
  <c r="H35" i="15" s="1"/>
  <c r="I27" i="15"/>
  <c r="J27" i="15"/>
  <c r="K27" i="15"/>
  <c r="L27" i="15"/>
  <c r="J35" i="15" s="1"/>
  <c r="M27" i="15"/>
  <c r="N27" i="15"/>
  <c r="K35" i="15" s="1"/>
  <c r="O27" i="15"/>
  <c r="P27" i="15"/>
  <c r="B27" i="15"/>
  <c r="L14" i="15"/>
  <c r="L15" i="15"/>
  <c r="L16" i="15"/>
  <c r="L17" i="15"/>
  <c r="H10" i="15"/>
  <c r="I10" i="15"/>
  <c r="J10" i="15"/>
  <c r="K10" i="15"/>
  <c r="L10" i="15"/>
  <c r="M10" i="15"/>
  <c r="N10" i="15"/>
  <c r="K18" i="15" s="1"/>
  <c r="O10" i="15"/>
  <c r="L18" i="15" s="1"/>
  <c r="P10" i="15"/>
  <c r="M18" i="15" s="1"/>
  <c r="C10" i="15"/>
  <c r="D10" i="15"/>
  <c r="E10" i="15"/>
  <c r="F10" i="15"/>
  <c r="G10" i="15"/>
  <c r="B10" i="15"/>
  <c r="M14" i="15"/>
  <c r="M15" i="15"/>
  <c r="M16" i="15"/>
  <c r="M17" i="15"/>
  <c r="M13" i="15"/>
  <c r="L13" i="15"/>
  <c r="K14" i="15"/>
  <c r="K15" i="15"/>
  <c r="K16" i="15"/>
  <c r="K17" i="15"/>
  <c r="K13" i="15"/>
  <c r="J16" i="3"/>
  <c r="J17" i="3"/>
  <c r="J18" i="3"/>
  <c r="J19" i="3"/>
  <c r="J15" i="3"/>
  <c r="L16" i="3"/>
  <c r="L17" i="3"/>
  <c r="L18" i="3"/>
  <c r="L19" i="3"/>
  <c r="K16" i="3"/>
  <c r="K17" i="3"/>
  <c r="K18" i="3"/>
  <c r="K19" i="3"/>
  <c r="M16" i="3"/>
  <c r="M17" i="3"/>
  <c r="M18" i="3"/>
  <c r="M19" i="3"/>
  <c r="L15" i="3"/>
  <c r="M15" i="3"/>
  <c r="K15" i="3"/>
  <c r="Q21" i="1"/>
  <c r="R21" i="1"/>
  <c r="L20" i="14"/>
  <c r="M20" i="14"/>
  <c r="W9" i="26"/>
  <c r="W4" i="26"/>
  <c r="W7" i="26"/>
  <c r="Z21" i="24"/>
  <c r="Z17" i="24"/>
  <c r="Z13" i="24"/>
  <c r="AA12" i="24"/>
  <c r="AA10" i="24"/>
  <c r="Z9" i="24"/>
  <c r="Z6" i="24"/>
  <c r="AA4" i="24"/>
  <c r="R4" i="90"/>
  <c r="R3" i="90"/>
  <c r="I34" i="90"/>
  <c r="H34" i="90"/>
  <c r="G34" i="90"/>
  <c r="F34" i="90"/>
  <c r="E34" i="90"/>
  <c r="I33" i="90"/>
  <c r="H33" i="90"/>
  <c r="G33" i="90"/>
  <c r="F33" i="90"/>
  <c r="E33" i="90"/>
  <c r="D34" i="90"/>
  <c r="D33" i="90"/>
  <c r="H21" i="12" l="1"/>
  <c r="I21" i="12"/>
  <c r="Z39" i="20"/>
  <c r="AZ29" i="25"/>
  <c r="J21" i="12"/>
  <c r="I35" i="15"/>
  <c r="AO60" i="56"/>
  <c r="AN60" i="56"/>
  <c r="I92" i="64"/>
  <c r="F52" i="71"/>
  <c r="S21" i="34"/>
  <c r="S22" i="34"/>
  <c r="R21" i="34"/>
  <c r="R22" i="34"/>
  <c r="D23" i="34"/>
  <c r="E23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C23" i="34"/>
  <c r="AG10" i="107" l="1"/>
  <c r="AH10" i="107" s="1"/>
  <c r="AG8" i="107"/>
  <c r="AH8" i="107" s="1"/>
  <c r="AG6" i="107"/>
  <c r="AH6" i="107" s="1"/>
  <c r="AI6" i="107" s="1"/>
  <c r="AG5" i="107"/>
  <c r="AH5" i="107"/>
  <c r="AG7" i="107"/>
  <c r="AH7" i="107" s="1"/>
  <c r="AI7" i="107" s="1"/>
  <c r="AJ16" i="107"/>
  <c r="AJ17" i="107"/>
  <c r="AJ18" i="107"/>
  <c r="AJ19" i="107"/>
  <c r="AJ20" i="107"/>
  <c r="AJ15" i="107"/>
  <c r="AG16" i="107"/>
  <c r="AG17" i="107"/>
  <c r="AG18" i="107"/>
  <c r="AG19" i="107"/>
  <c r="AG20" i="107"/>
  <c r="AG15" i="107"/>
  <c r="AE6" i="107"/>
  <c r="AF6" i="107" s="1"/>
  <c r="AE7" i="107"/>
  <c r="AE8" i="107"/>
  <c r="AF8" i="107" s="1"/>
  <c r="AE9" i="107"/>
  <c r="AE10" i="107"/>
  <c r="AF10" i="107" s="1"/>
  <c r="AE5" i="107"/>
  <c r="AE16" i="107"/>
  <c r="AE17" i="107"/>
  <c r="AE18" i="107"/>
  <c r="AE19" i="107"/>
  <c r="AE20" i="107"/>
  <c r="AE15" i="107"/>
  <c r="AF7" i="107"/>
  <c r="AF5" i="107"/>
  <c r="AH9" i="107"/>
  <c r="AI9" i="107" s="1"/>
  <c r="AF9" i="107"/>
  <c r="AI5" i="107" l="1"/>
  <c r="AI8" i="107"/>
  <c r="AI10" i="107"/>
  <c r="AK17" i="107"/>
  <c r="AH17" i="107"/>
  <c r="AK18" i="107"/>
  <c r="AH18" i="107"/>
  <c r="AK20" i="107"/>
  <c r="AH20" i="107"/>
  <c r="AK16" i="107"/>
  <c r="AH16" i="107"/>
  <c r="AK15" i="107"/>
  <c r="AH15" i="107"/>
  <c r="AK19" i="107"/>
  <c r="AH19" i="107"/>
  <c r="W5" i="26"/>
  <c r="W6" i="26"/>
  <c r="W8" i="26"/>
  <c r="W10" i="26"/>
  <c r="W11" i="26"/>
  <c r="W12" i="26"/>
  <c r="J48" i="21" l="1"/>
  <c r="J44" i="21" s="1"/>
  <c r="S59" i="7"/>
  <c r="S36" i="1"/>
  <c r="C51" i="1"/>
  <c r="C50" i="7"/>
  <c r="Q60" i="1"/>
  <c r="R60" i="1"/>
  <c r="B23" i="8"/>
  <c r="E37" i="90" l="1"/>
  <c r="E40" i="90" s="1"/>
  <c r="E52" i="90" s="1"/>
  <c r="F37" i="90"/>
  <c r="G37" i="90"/>
  <c r="G40" i="90" s="1"/>
  <c r="E54" i="90" s="1"/>
  <c r="H37" i="90"/>
  <c r="H40" i="90" s="1"/>
  <c r="E55" i="90" s="1"/>
  <c r="I37" i="90"/>
  <c r="E36" i="90"/>
  <c r="E39" i="90" s="1"/>
  <c r="E46" i="90" s="1"/>
  <c r="F36" i="90"/>
  <c r="F39" i="90" s="1"/>
  <c r="E47" i="90" s="1"/>
  <c r="G36" i="90"/>
  <c r="G39" i="90" s="1"/>
  <c r="E48" i="90" s="1"/>
  <c r="H36" i="90"/>
  <c r="H39" i="90" s="1"/>
  <c r="E49" i="90" s="1"/>
  <c r="I36" i="90"/>
  <c r="I39" i="90" s="1"/>
  <c r="E50" i="90" s="1"/>
  <c r="D37" i="90"/>
  <c r="D40" i="90" s="1"/>
  <c r="E51" i="90" s="1"/>
  <c r="D36" i="90"/>
  <c r="D39" i="90" s="1"/>
  <c r="E45" i="90" s="1"/>
  <c r="F45" i="90" s="1"/>
  <c r="S3" i="90"/>
  <c r="S4" i="90"/>
  <c r="R5" i="90"/>
  <c r="S5" i="90" s="1"/>
  <c r="I55" i="90" l="1"/>
  <c r="H55" i="90"/>
  <c r="G55" i="90"/>
  <c r="F55" i="90"/>
  <c r="H47" i="90"/>
  <c r="G47" i="90"/>
  <c r="I54" i="90"/>
  <c r="H54" i="90"/>
  <c r="G54" i="90"/>
  <c r="F54" i="90"/>
  <c r="I45" i="90"/>
  <c r="H48" i="90"/>
  <c r="G48" i="90"/>
  <c r="H51" i="90"/>
  <c r="G51" i="90"/>
  <c r="H50" i="90"/>
  <c r="G50" i="90"/>
  <c r="F46" i="90"/>
  <c r="I46" i="90"/>
  <c r="H46" i="90"/>
  <c r="H63" i="90" s="1"/>
  <c r="G46" i="90"/>
  <c r="F40" i="90"/>
  <c r="E53" i="90" s="1"/>
  <c r="F51" i="90"/>
  <c r="H45" i="90"/>
  <c r="H60" i="90" s="1"/>
  <c r="G45" i="90"/>
  <c r="H49" i="90"/>
  <c r="G49" i="90"/>
  <c r="G60" i="90" s="1"/>
  <c r="I40" i="90"/>
  <c r="E56" i="90" s="1"/>
  <c r="I52" i="90"/>
  <c r="H52" i="90"/>
  <c r="G52" i="90"/>
  <c r="F52" i="90"/>
  <c r="I51" i="90"/>
  <c r="E60" i="90"/>
  <c r="I48" i="90"/>
  <c r="F48" i="90"/>
  <c r="I50" i="90"/>
  <c r="F50" i="90"/>
  <c r="I47" i="90"/>
  <c r="I60" i="90" s="1"/>
  <c r="F47" i="90"/>
  <c r="I49" i="90"/>
  <c r="F49" i="90"/>
  <c r="J39" i="90"/>
  <c r="S6" i="90"/>
  <c r="J40" i="90" l="1"/>
  <c r="H53" i="90"/>
  <c r="G53" i="90"/>
  <c r="I53" i="90"/>
  <c r="I64" i="90" s="1"/>
  <c r="E61" i="90"/>
  <c r="F53" i="90"/>
  <c r="H56" i="90"/>
  <c r="G56" i="90"/>
  <c r="I56" i="90"/>
  <c r="F56" i="90"/>
  <c r="F60" i="90"/>
  <c r="G64" i="90"/>
  <c r="G63" i="90"/>
  <c r="F64" i="90"/>
  <c r="I63" i="90"/>
  <c r="H61" i="90"/>
  <c r="F63" i="90"/>
  <c r="T4" i="72"/>
  <c r="T5" i="72"/>
  <c r="T3" i="72"/>
  <c r="T8" i="72"/>
  <c r="T9" i="72"/>
  <c r="T6" i="72"/>
  <c r="T7" i="72"/>
  <c r="T10" i="72"/>
  <c r="T11" i="72"/>
  <c r="T13" i="72"/>
  <c r="I10" i="64"/>
  <c r="I5" i="64"/>
  <c r="I6" i="64"/>
  <c r="I7" i="64"/>
  <c r="I8" i="64"/>
  <c r="I9" i="64"/>
  <c r="I11" i="64"/>
  <c r="I12" i="64"/>
  <c r="I13" i="64"/>
  <c r="I14" i="64"/>
  <c r="I15" i="64"/>
  <c r="I16" i="64"/>
  <c r="I17" i="64"/>
  <c r="I18" i="64"/>
  <c r="I4" i="64"/>
  <c r="S80" i="64"/>
  <c r="S79" i="64"/>
  <c r="S78" i="64"/>
  <c r="S77" i="64"/>
  <c r="S68" i="64"/>
  <c r="H23" i="64" s="1"/>
  <c r="S67" i="64"/>
  <c r="H22" i="64" s="1"/>
  <c r="S66" i="64"/>
  <c r="H21" i="64" s="1"/>
  <c r="S65" i="64"/>
  <c r="H20" i="64" s="1"/>
  <c r="S56" i="64"/>
  <c r="G23" i="64" s="1"/>
  <c r="S55" i="64"/>
  <c r="G22" i="64" s="1"/>
  <c r="S54" i="64"/>
  <c r="G21" i="64" s="1"/>
  <c r="S53" i="64"/>
  <c r="G20" i="64" s="1"/>
  <c r="S44" i="64"/>
  <c r="F23" i="64" s="1"/>
  <c r="S43" i="64"/>
  <c r="F22" i="64" s="1"/>
  <c r="S42" i="64"/>
  <c r="F21" i="64" s="1"/>
  <c r="S41" i="64"/>
  <c r="F20" i="64" s="1"/>
  <c r="Y21" i="24"/>
  <c r="Y17" i="24"/>
  <c r="Y13" i="24"/>
  <c r="Y9" i="24"/>
  <c r="Y6" i="24"/>
  <c r="AY26" i="25"/>
  <c r="AY27" i="25" s="1"/>
  <c r="AY23" i="25"/>
  <c r="AY24" i="25" s="1"/>
  <c r="AY20" i="25"/>
  <c r="AY21" i="25" s="1"/>
  <c r="AY17" i="25"/>
  <c r="AY18" i="25" s="1"/>
  <c r="AY9" i="25"/>
  <c r="AY10" i="25" s="1"/>
  <c r="AY6" i="25"/>
  <c r="AY7" i="25" s="1"/>
  <c r="AY3" i="25"/>
  <c r="AY4" i="25" s="1"/>
  <c r="Y19" i="20"/>
  <c r="Y20" i="20" s="1"/>
  <c r="Y28" i="20" s="1"/>
  <c r="Y22" i="20"/>
  <c r="Y23" i="20" s="1"/>
  <c r="Y25" i="20"/>
  <c r="Y26" i="20" s="1"/>
  <c r="Y30" i="20"/>
  <c r="Y31" i="20" s="1"/>
  <c r="Y33" i="20"/>
  <c r="Y34" i="20" s="1"/>
  <c r="Y36" i="20"/>
  <c r="Y37" i="20" s="1"/>
  <c r="C61" i="21"/>
  <c r="D61" i="21"/>
  <c r="E61" i="21"/>
  <c r="F61" i="21"/>
  <c r="G61" i="21"/>
  <c r="H61" i="21"/>
  <c r="I61" i="21"/>
  <c r="J61" i="21"/>
  <c r="K61" i="21"/>
  <c r="L61" i="21"/>
  <c r="M61" i="21"/>
  <c r="B61" i="21"/>
  <c r="C59" i="21"/>
  <c r="D59" i="21"/>
  <c r="E59" i="21"/>
  <c r="F59" i="21"/>
  <c r="G59" i="21"/>
  <c r="H59" i="21"/>
  <c r="I59" i="21"/>
  <c r="J59" i="21"/>
  <c r="K59" i="21"/>
  <c r="L59" i="21"/>
  <c r="M59" i="21"/>
  <c r="B59" i="21"/>
  <c r="C58" i="21"/>
  <c r="D58" i="21"/>
  <c r="E58" i="21"/>
  <c r="F58" i="21"/>
  <c r="G58" i="21"/>
  <c r="H58" i="21"/>
  <c r="I58" i="21"/>
  <c r="J58" i="21"/>
  <c r="K58" i="21"/>
  <c r="L58" i="21"/>
  <c r="M58" i="21"/>
  <c r="B58" i="21"/>
  <c r="C44" i="21"/>
  <c r="D44" i="21"/>
  <c r="E44" i="21"/>
  <c r="F44" i="21"/>
  <c r="G44" i="21"/>
  <c r="H44" i="21"/>
  <c r="I44" i="21"/>
  <c r="K44" i="21"/>
  <c r="L44" i="21"/>
  <c r="M44" i="21"/>
  <c r="C43" i="21"/>
  <c r="D43" i="21"/>
  <c r="E43" i="21"/>
  <c r="F43" i="21"/>
  <c r="G43" i="21"/>
  <c r="H43" i="21"/>
  <c r="I43" i="21"/>
  <c r="J43" i="21"/>
  <c r="J45" i="21" s="1"/>
  <c r="K43" i="21"/>
  <c r="L43" i="21"/>
  <c r="M43" i="21"/>
  <c r="B43" i="21"/>
  <c r="B44" i="21"/>
  <c r="N44" i="21" s="1"/>
  <c r="B122" i="21" s="1"/>
  <c r="D122" i="21" s="1"/>
  <c r="E122" i="21" s="1"/>
  <c r="B46" i="21"/>
  <c r="C46" i="21"/>
  <c r="D46" i="21"/>
  <c r="E46" i="21"/>
  <c r="F46" i="21"/>
  <c r="G46" i="21"/>
  <c r="H46" i="21"/>
  <c r="I46" i="21"/>
  <c r="J46" i="21"/>
  <c r="K46" i="21"/>
  <c r="L46" i="21"/>
  <c r="M46" i="21"/>
  <c r="C33" i="21"/>
  <c r="D33" i="21"/>
  <c r="E33" i="21"/>
  <c r="F33" i="21"/>
  <c r="G33" i="21"/>
  <c r="H33" i="21"/>
  <c r="I33" i="21"/>
  <c r="J33" i="21"/>
  <c r="K33" i="21"/>
  <c r="L33" i="21"/>
  <c r="M33" i="21"/>
  <c r="B33" i="21"/>
  <c r="C31" i="21"/>
  <c r="D31" i="21"/>
  <c r="E31" i="21"/>
  <c r="F31" i="21"/>
  <c r="G31" i="21"/>
  <c r="H31" i="21"/>
  <c r="I31" i="21"/>
  <c r="J31" i="21"/>
  <c r="K31" i="21"/>
  <c r="L31" i="21"/>
  <c r="M31" i="21"/>
  <c r="B31" i="21"/>
  <c r="C20" i="21"/>
  <c r="D20" i="21"/>
  <c r="E20" i="21"/>
  <c r="F20" i="21"/>
  <c r="G20" i="21"/>
  <c r="H20" i="21"/>
  <c r="I20" i="21"/>
  <c r="J20" i="21"/>
  <c r="K20" i="21"/>
  <c r="L20" i="21"/>
  <c r="M20" i="21"/>
  <c r="C18" i="21"/>
  <c r="D18" i="21"/>
  <c r="E18" i="21"/>
  <c r="F18" i="21"/>
  <c r="G18" i="21"/>
  <c r="H18" i="21"/>
  <c r="I18" i="21"/>
  <c r="J18" i="21"/>
  <c r="K18" i="21"/>
  <c r="L18" i="21"/>
  <c r="M18" i="21"/>
  <c r="C17" i="21"/>
  <c r="D17" i="21"/>
  <c r="E17" i="21"/>
  <c r="F17" i="21"/>
  <c r="G17" i="21"/>
  <c r="H17" i="21"/>
  <c r="I17" i="21"/>
  <c r="J17" i="21"/>
  <c r="K17" i="21"/>
  <c r="L17" i="21"/>
  <c r="M17" i="21"/>
  <c r="G99" i="22"/>
  <c r="G124" i="22" s="1"/>
  <c r="C127" i="23"/>
  <c r="G126" i="23" s="1"/>
  <c r="R36" i="34"/>
  <c r="Q11" i="12"/>
  <c r="R11" i="12"/>
  <c r="S11" i="12"/>
  <c r="R10" i="15"/>
  <c r="Q27" i="15"/>
  <c r="R27" i="15"/>
  <c r="S27" i="15"/>
  <c r="B10" i="3"/>
  <c r="AA5" i="24"/>
  <c r="AA7" i="24"/>
  <c r="AA8" i="24"/>
  <c r="AA11" i="24"/>
  <c r="AB5" i="24"/>
  <c r="AB7" i="24"/>
  <c r="AB8" i="24"/>
  <c r="AB10" i="24"/>
  <c r="AB11" i="24"/>
  <c r="AB12" i="24"/>
  <c r="AB22" i="24"/>
  <c r="AB4" i="24"/>
  <c r="J20" i="14"/>
  <c r="H64" i="90" l="1"/>
  <c r="R3" i="21"/>
  <c r="Q3" i="21"/>
  <c r="I61" i="90"/>
  <c r="G61" i="90"/>
  <c r="S3" i="21"/>
  <c r="Y39" i="20"/>
  <c r="AY29" i="25"/>
  <c r="F61" i="90"/>
  <c r="T17" i="72"/>
  <c r="AY12" i="25"/>
  <c r="S26" i="34"/>
  <c r="R26" i="34"/>
  <c r="S18" i="34"/>
  <c r="R18" i="34"/>
  <c r="N29" i="71" l="1"/>
  <c r="M29" i="71"/>
  <c r="L29" i="71"/>
  <c r="K29" i="71"/>
  <c r="K44" i="71" s="1"/>
  <c r="L44" i="71" l="1"/>
  <c r="L34" i="71"/>
  <c r="M44" i="71"/>
  <c r="M34" i="71"/>
  <c r="N44" i="71"/>
  <c r="N34" i="71"/>
  <c r="O29" i="71"/>
  <c r="K34" i="71"/>
  <c r="K39" i="71"/>
  <c r="M39" i="71"/>
  <c r="L39" i="71"/>
  <c r="N39" i="71"/>
  <c r="N27" i="71"/>
  <c r="M27" i="71"/>
  <c r="L27" i="71"/>
  <c r="K27" i="71"/>
  <c r="N26" i="71"/>
  <c r="M26" i="71"/>
  <c r="L26" i="71"/>
  <c r="K26" i="71"/>
  <c r="N25" i="71"/>
  <c r="M25" i="71"/>
  <c r="L25" i="71"/>
  <c r="K25" i="71"/>
  <c r="O20" i="71"/>
  <c r="O19" i="71"/>
  <c r="O18" i="71"/>
  <c r="O17" i="71"/>
  <c r="O15" i="71"/>
  <c r="O14" i="71"/>
  <c r="O13" i="71"/>
  <c r="O12" i="71"/>
  <c r="O11" i="71"/>
  <c r="O10" i="71"/>
  <c r="O9" i="71"/>
  <c r="O8" i="71"/>
  <c r="O44" i="71" l="1"/>
  <c r="K46" i="71"/>
  <c r="K41" i="71"/>
  <c r="K36" i="71"/>
  <c r="K31" i="71"/>
  <c r="M41" i="71"/>
  <c r="M36" i="71"/>
  <c r="M31" i="71"/>
  <c r="O25" i="71"/>
  <c r="K47" i="71"/>
  <c r="K42" i="71"/>
  <c r="K37" i="71"/>
  <c r="K32" i="71"/>
  <c r="M42" i="71"/>
  <c r="M37" i="71"/>
  <c r="M32" i="71"/>
  <c r="L41" i="71"/>
  <c r="L36" i="71"/>
  <c r="L31" i="71"/>
  <c r="N41" i="71"/>
  <c r="N36" i="71"/>
  <c r="N31" i="71"/>
  <c r="L42" i="71"/>
  <c r="L37" i="71"/>
  <c r="L32" i="71"/>
  <c r="N42" i="71"/>
  <c r="N37" i="71"/>
  <c r="N32" i="71"/>
  <c r="O26" i="71"/>
  <c r="K28" i="71"/>
  <c r="O39" i="71"/>
  <c r="O34" i="71"/>
  <c r="O7" i="71"/>
  <c r="O6" i="71"/>
  <c r="O5" i="71"/>
  <c r="O4" i="71"/>
  <c r="K33" i="71" l="1"/>
  <c r="K43" i="71"/>
  <c r="K48" i="71"/>
  <c r="O27" i="71"/>
  <c r="K38" i="71"/>
  <c r="O37" i="71"/>
  <c r="L52" i="71" s="1"/>
  <c r="O36" i="71"/>
  <c r="O32" i="71"/>
  <c r="K52" i="71" s="1"/>
  <c r="O42" i="71"/>
  <c r="M52" i="71" s="1"/>
  <c r="O31" i="71"/>
  <c r="O41" i="71"/>
  <c r="S32" i="64"/>
  <c r="E23" i="64" s="1"/>
  <c r="S31" i="64"/>
  <c r="E22" i="64" s="1"/>
  <c r="S30" i="64"/>
  <c r="E21" i="64" s="1"/>
  <c r="S29" i="64"/>
  <c r="E20" i="64" s="1"/>
  <c r="S20" i="64"/>
  <c r="D23" i="64" s="1"/>
  <c r="S19" i="64"/>
  <c r="D22" i="64" s="1"/>
  <c r="S18" i="64"/>
  <c r="D21" i="64" s="1"/>
  <c r="S17" i="64"/>
  <c r="D20" i="64" s="1"/>
  <c r="S7" i="64"/>
  <c r="C23" i="64" s="1"/>
  <c r="S6" i="64"/>
  <c r="C22" i="64" s="1"/>
  <c r="S5" i="64"/>
  <c r="C21" i="64" s="1"/>
  <c r="S4" i="64"/>
  <c r="C20" i="64" s="1"/>
  <c r="S35" i="34"/>
  <c r="R35" i="34"/>
  <c r="S34" i="34"/>
  <c r="R34" i="34"/>
  <c r="S33" i="34"/>
  <c r="R33" i="34"/>
  <c r="S32" i="34"/>
  <c r="R32" i="34"/>
  <c r="S31" i="34"/>
  <c r="R31" i="34"/>
  <c r="S30" i="34"/>
  <c r="R30" i="34"/>
  <c r="S29" i="34"/>
  <c r="R29" i="34"/>
  <c r="S28" i="34"/>
  <c r="R28" i="34"/>
  <c r="S27" i="34"/>
  <c r="R27" i="34"/>
  <c r="S25" i="34"/>
  <c r="R25" i="34"/>
  <c r="S24" i="34"/>
  <c r="R24" i="34"/>
  <c r="S23" i="34"/>
  <c r="R23" i="34"/>
  <c r="S20" i="34"/>
  <c r="R20" i="34"/>
  <c r="S19" i="34"/>
  <c r="R19" i="34"/>
  <c r="S17" i="34"/>
  <c r="R17" i="34"/>
  <c r="S16" i="34"/>
  <c r="R16" i="34"/>
  <c r="S14" i="34"/>
  <c r="R14" i="34"/>
  <c r="S13" i="34"/>
  <c r="R13" i="34"/>
  <c r="S12" i="34"/>
  <c r="R12" i="34"/>
  <c r="S11" i="34"/>
  <c r="R11" i="34"/>
  <c r="S10" i="34"/>
  <c r="R10" i="34"/>
  <c r="S9" i="34"/>
  <c r="R9" i="34"/>
  <c r="S8" i="34"/>
  <c r="R8" i="34"/>
  <c r="S7" i="34"/>
  <c r="R7" i="34"/>
  <c r="S6" i="34"/>
  <c r="R6" i="34"/>
  <c r="S5" i="34"/>
  <c r="R5" i="34"/>
  <c r="S4" i="34"/>
  <c r="R4" i="34"/>
  <c r="S3" i="34"/>
  <c r="R3" i="34"/>
  <c r="R15" i="34" l="1"/>
  <c r="S15" i="34"/>
  <c r="K20" i="14"/>
  <c r="I20" i="14" l="1"/>
  <c r="H20" i="14"/>
  <c r="G20" i="14"/>
  <c r="F20" i="14"/>
  <c r="E20" i="14"/>
  <c r="D20" i="14"/>
  <c r="C20" i="14"/>
  <c r="B20" i="14"/>
  <c r="Q14" i="14"/>
  <c r="P14" i="14"/>
  <c r="O14" i="14"/>
  <c r="O15" i="14" s="1"/>
  <c r="L21" i="14" s="1"/>
  <c r="N14" i="14"/>
  <c r="N15" i="14" s="1"/>
  <c r="K21" i="14" s="1"/>
  <c r="M14" i="14"/>
  <c r="M15" i="14" s="1"/>
  <c r="L14" i="14"/>
  <c r="L15" i="14" s="1"/>
  <c r="K14" i="14"/>
  <c r="K15" i="14" s="1"/>
  <c r="J14" i="14"/>
  <c r="J15" i="14" s="1"/>
  <c r="I14" i="14"/>
  <c r="I15" i="14" s="1"/>
  <c r="H14" i="14"/>
  <c r="H15" i="14" s="1"/>
  <c r="G14" i="14"/>
  <c r="G15" i="14" s="1"/>
  <c r="G21" i="14" s="1"/>
  <c r="F14" i="14"/>
  <c r="F15" i="14" s="1"/>
  <c r="F21" i="14" s="1"/>
  <c r="E14" i="14"/>
  <c r="E15" i="14" s="1"/>
  <c r="E21" i="14" s="1"/>
  <c r="D14" i="14"/>
  <c r="D15" i="14" s="1"/>
  <c r="D21" i="14" s="1"/>
  <c r="C14" i="14"/>
  <c r="C15" i="14" s="1"/>
  <c r="C21" i="14" s="1"/>
  <c r="B14" i="14"/>
  <c r="B15" i="14" s="1"/>
  <c r="B21" i="14" s="1"/>
  <c r="S13" i="14"/>
  <c r="R13" i="14"/>
  <c r="Q13" i="14"/>
  <c r="S12" i="14"/>
  <c r="R12" i="14"/>
  <c r="Q12" i="14"/>
  <c r="S11" i="14"/>
  <c r="R11" i="14"/>
  <c r="Q11" i="14"/>
  <c r="S10" i="14"/>
  <c r="R10" i="14"/>
  <c r="Q10" i="14"/>
  <c r="S9" i="14"/>
  <c r="R9" i="14"/>
  <c r="Q9" i="14"/>
  <c r="S5" i="14"/>
  <c r="R5" i="14"/>
  <c r="Q5" i="14"/>
  <c r="G20" i="12"/>
  <c r="F20" i="12"/>
  <c r="E20" i="12"/>
  <c r="D20" i="12"/>
  <c r="C20" i="12"/>
  <c r="B20" i="12"/>
  <c r="G19" i="12"/>
  <c r="F19" i="12"/>
  <c r="E19" i="12"/>
  <c r="D19" i="12"/>
  <c r="D21" i="12" s="1"/>
  <c r="C19" i="12"/>
  <c r="B19" i="12"/>
  <c r="G18" i="12"/>
  <c r="F18" i="12"/>
  <c r="E18" i="12"/>
  <c r="D18" i="12"/>
  <c r="C18" i="12"/>
  <c r="B18" i="12"/>
  <c r="G17" i="12"/>
  <c r="F17" i="12"/>
  <c r="E17" i="12"/>
  <c r="D17" i="12"/>
  <c r="C17" i="12"/>
  <c r="B17" i="12"/>
  <c r="J16" i="12"/>
  <c r="I16" i="12"/>
  <c r="G16" i="12"/>
  <c r="F16" i="12"/>
  <c r="E16" i="12"/>
  <c r="D16" i="12"/>
  <c r="C16" i="12"/>
  <c r="B16" i="12"/>
  <c r="S10" i="12"/>
  <c r="R10" i="12"/>
  <c r="Q10" i="12"/>
  <c r="S9" i="12"/>
  <c r="R9" i="12"/>
  <c r="Q9" i="12"/>
  <c r="S8" i="12"/>
  <c r="R8" i="12"/>
  <c r="Q8" i="12"/>
  <c r="S7" i="12"/>
  <c r="R7" i="12"/>
  <c r="Q7" i="12"/>
  <c r="U6" i="12"/>
  <c r="T6" i="12"/>
  <c r="S6" i="12"/>
  <c r="R6" i="12"/>
  <c r="Q6" i="12"/>
  <c r="F35" i="15"/>
  <c r="B35" i="15"/>
  <c r="M34" i="15"/>
  <c r="L34" i="15"/>
  <c r="G34" i="15"/>
  <c r="F34" i="15"/>
  <c r="E34" i="15"/>
  <c r="D34" i="15"/>
  <c r="C34" i="15"/>
  <c r="B34" i="15"/>
  <c r="M33" i="15"/>
  <c r="L33" i="15"/>
  <c r="G33" i="15"/>
  <c r="F33" i="15"/>
  <c r="E33" i="15"/>
  <c r="D33" i="15"/>
  <c r="C33" i="15"/>
  <c r="B33" i="15"/>
  <c r="M32" i="15"/>
  <c r="L32" i="15"/>
  <c r="G32" i="15"/>
  <c r="F32" i="15"/>
  <c r="E32" i="15"/>
  <c r="D32" i="15"/>
  <c r="C32" i="15"/>
  <c r="B32" i="15"/>
  <c r="M31" i="15"/>
  <c r="L31" i="15"/>
  <c r="G31" i="15"/>
  <c r="F31" i="15"/>
  <c r="E31" i="15"/>
  <c r="D31" i="15"/>
  <c r="C31" i="15"/>
  <c r="B31" i="15"/>
  <c r="M30" i="15"/>
  <c r="L30" i="15"/>
  <c r="J30" i="15"/>
  <c r="I30" i="15"/>
  <c r="H30" i="15"/>
  <c r="G30" i="15"/>
  <c r="F30" i="15"/>
  <c r="E30" i="15"/>
  <c r="D30" i="15"/>
  <c r="C30" i="15"/>
  <c r="B30" i="15"/>
  <c r="G35" i="15"/>
  <c r="E35" i="15"/>
  <c r="D35" i="15"/>
  <c r="C35" i="15"/>
  <c r="S26" i="15"/>
  <c r="R26" i="15"/>
  <c r="Q26" i="15"/>
  <c r="S25" i="15"/>
  <c r="R25" i="15"/>
  <c r="Q25" i="15"/>
  <c r="S24" i="15"/>
  <c r="R24" i="15"/>
  <c r="Q24" i="15"/>
  <c r="S23" i="15"/>
  <c r="R23" i="15"/>
  <c r="Q23" i="15"/>
  <c r="U22" i="15"/>
  <c r="T22" i="15"/>
  <c r="S22" i="15"/>
  <c r="R22" i="15"/>
  <c r="Q22" i="15"/>
  <c r="J17" i="15"/>
  <c r="I17" i="15"/>
  <c r="H17" i="15"/>
  <c r="G17" i="15"/>
  <c r="F17" i="15"/>
  <c r="E17" i="15"/>
  <c r="D17" i="15"/>
  <c r="C17" i="15"/>
  <c r="B17" i="15"/>
  <c r="J16" i="15"/>
  <c r="I16" i="15"/>
  <c r="H16" i="15"/>
  <c r="G16" i="15"/>
  <c r="F16" i="15"/>
  <c r="E16" i="15"/>
  <c r="D16" i="15"/>
  <c r="C16" i="15"/>
  <c r="B16" i="15"/>
  <c r="J15" i="15"/>
  <c r="I15" i="15"/>
  <c r="H15" i="15"/>
  <c r="G15" i="15"/>
  <c r="F15" i="15"/>
  <c r="E15" i="15"/>
  <c r="D15" i="15"/>
  <c r="C15" i="15"/>
  <c r="B15" i="15"/>
  <c r="J14" i="15"/>
  <c r="I14" i="15"/>
  <c r="H14" i="15"/>
  <c r="G14" i="15"/>
  <c r="F14" i="15"/>
  <c r="E14" i="15"/>
  <c r="D14" i="15"/>
  <c r="C14" i="15"/>
  <c r="B14" i="15"/>
  <c r="J13" i="15"/>
  <c r="I13" i="15"/>
  <c r="H13" i="15"/>
  <c r="G13" i="15"/>
  <c r="F13" i="15"/>
  <c r="E13" i="15"/>
  <c r="D13" i="15"/>
  <c r="C13" i="15"/>
  <c r="B13" i="15"/>
  <c r="I18" i="15"/>
  <c r="S10" i="15"/>
  <c r="S9" i="15"/>
  <c r="R9" i="15"/>
  <c r="Q9" i="15"/>
  <c r="S8" i="15"/>
  <c r="R8" i="15"/>
  <c r="Q8" i="15"/>
  <c r="S7" i="15"/>
  <c r="R7" i="15"/>
  <c r="Q7" i="15"/>
  <c r="S6" i="15"/>
  <c r="R6" i="15"/>
  <c r="Q6" i="15"/>
  <c r="U5" i="15"/>
  <c r="T5" i="15"/>
  <c r="S5" i="15"/>
  <c r="R5" i="15"/>
  <c r="Q5" i="15"/>
  <c r="M59" i="3"/>
  <c r="L59" i="3"/>
  <c r="K59" i="3"/>
  <c r="J59" i="3"/>
  <c r="I59" i="3"/>
  <c r="H59" i="3"/>
  <c r="G59" i="3"/>
  <c r="F59" i="3"/>
  <c r="E59" i="3"/>
  <c r="D59" i="3"/>
  <c r="C59" i="3"/>
  <c r="B59" i="3"/>
  <c r="M58" i="3"/>
  <c r="L58" i="3"/>
  <c r="K58" i="3"/>
  <c r="J58" i="3"/>
  <c r="I58" i="3"/>
  <c r="H58" i="3"/>
  <c r="G58" i="3"/>
  <c r="F58" i="3"/>
  <c r="E58" i="3"/>
  <c r="D58" i="3"/>
  <c r="C58" i="3"/>
  <c r="B58" i="3"/>
  <c r="M57" i="3"/>
  <c r="L57" i="3"/>
  <c r="K57" i="3"/>
  <c r="J57" i="3"/>
  <c r="I57" i="3"/>
  <c r="H57" i="3"/>
  <c r="G57" i="3"/>
  <c r="F57" i="3"/>
  <c r="E57" i="3"/>
  <c r="D57" i="3"/>
  <c r="C57" i="3"/>
  <c r="B57" i="3"/>
  <c r="M56" i="3"/>
  <c r="L56" i="3"/>
  <c r="K56" i="3"/>
  <c r="J56" i="3"/>
  <c r="I56" i="3"/>
  <c r="H56" i="3"/>
  <c r="G56" i="3"/>
  <c r="F56" i="3"/>
  <c r="E56" i="3"/>
  <c r="D56" i="3"/>
  <c r="C56" i="3"/>
  <c r="B56" i="3"/>
  <c r="M55" i="3"/>
  <c r="L55" i="3"/>
  <c r="K55" i="3"/>
  <c r="J55" i="3"/>
  <c r="I55" i="3"/>
  <c r="H55" i="3"/>
  <c r="G55" i="3"/>
  <c r="F55" i="3"/>
  <c r="E55" i="3"/>
  <c r="D55" i="3"/>
  <c r="C55" i="3"/>
  <c r="B55" i="3"/>
  <c r="P52" i="3"/>
  <c r="O52" i="3"/>
  <c r="N52" i="3"/>
  <c r="M52" i="3"/>
  <c r="L52" i="3"/>
  <c r="K52" i="3"/>
  <c r="J52" i="3"/>
  <c r="I52" i="3"/>
  <c r="H52" i="3"/>
  <c r="G52" i="3"/>
  <c r="G60" i="3" s="1"/>
  <c r="F52" i="3"/>
  <c r="F60" i="3" s="1"/>
  <c r="E52" i="3"/>
  <c r="E60" i="3" s="1"/>
  <c r="D52" i="3"/>
  <c r="D60" i="3" s="1"/>
  <c r="C52" i="3"/>
  <c r="C60" i="3" s="1"/>
  <c r="B52" i="3"/>
  <c r="R52" i="3" s="1"/>
  <c r="T51" i="3"/>
  <c r="S51" i="3"/>
  <c r="Q51" i="3"/>
  <c r="T50" i="3"/>
  <c r="S50" i="3"/>
  <c r="Q50" i="3"/>
  <c r="T49" i="3"/>
  <c r="S49" i="3"/>
  <c r="Q49" i="3"/>
  <c r="T48" i="3"/>
  <c r="S48" i="3"/>
  <c r="Q48" i="3"/>
  <c r="V47" i="3"/>
  <c r="U47" i="3"/>
  <c r="T47" i="3"/>
  <c r="S47" i="3"/>
  <c r="Q47" i="3"/>
  <c r="I19" i="3"/>
  <c r="H19" i="3"/>
  <c r="G19" i="3"/>
  <c r="F19" i="3"/>
  <c r="E19" i="3"/>
  <c r="D19" i="3"/>
  <c r="C19" i="3"/>
  <c r="B19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P10" i="3"/>
  <c r="M20" i="3" s="1"/>
  <c r="O10" i="3"/>
  <c r="L20" i="3" s="1"/>
  <c r="N10" i="3"/>
  <c r="K20" i="3" s="1"/>
  <c r="M10" i="3"/>
  <c r="L10" i="3"/>
  <c r="K10" i="3"/>
  <c r="J10" i="3"/>
  <c r="I10" i="3"/>
  <c r="H10" i="3"/>
  <c r="G10" i="3"/>
  <c r="G20" i="3" s="1"/>
  <c r="F10" i="3"/>
  <c r="F20" i="3" s="1"/>
  <c r="E10" i="3"/>
  <c r="E20" i="3" s="1"/>
  <c r="D10" i="3"/>
  <c r="D20" i="3" s="1"/>
  <c r="C10" i="3"/>
  <c r="B20" i="3"/>
  <c r="T9" i="3"/>
  <c r="S9" i="3"/>
  <c r="Q9" i="3"/>
  <c r="T8" i="3"/>
  <c r="S8" i="3"/>
  <c r="Q8" i="3"/>
  <c r="T7" i="3"/>
  <c r="S7" i="3"/>
  <c r="Q7" i="3"/>
  <c r="T6" i="3"/>
  <c r="S6" i="3"/>
  <c r="Q6" i="3"/>
  <c r="V5" i="3"/>
  <c r="U5" i="3"/>
  <c r="T5" i="3"/>
  <c r="S5" i="3"/>
  <c r="Q5" i="3"/>
  <c r="B75" i="8"/>
  <c r="S73" i="8"/>
  <c r="R73" i="8"/>
  <c r="Q73" i="8"/>
  <c r="S72" i="8"/>
  <c r="R72" i="8"/>
  <c r="Q72" i="8"/>
  <c r="S71" i="8"/>
  <c r="R71" i="8"/>
  <c r="Q71" i="8"/>
  <c r="S70" i="8"/>
  <c r="R70" i="8"/>
  <c r="Q70" i="8"/>
  <c r="S69" i="8"/>
  <c r="R69" i="8"/>
  <c r="Q69" i="8"/>
  <c r="S68" i="8"/>
  <c r="R68" i="8"/>
  <c r="Q68" i="8"/>
  <c r="S67" i="8"/>
  <c r="R67" i="8"/>
  <c r="Q67" i="8"/>
  <c r="S66" i="8"/>
  <c r="R66" i="8"/>
  <c r="Q66" i="8"/>
  <c r="S65" i="8"/>
  <c r="R65" i="8"/>
  <c r="Q65" i="8"/>
  <c r="S64" i="8"/>
  <c r="R64" i="8"/>
  <c r="Q64" i="8"/>
  <c r="B62" i="8"/>
  <c r="S60" i="8"/>
  <c r="R60" i="8"/>
  <c r="Q60" i="8"/>
  <c r="S59" i="8"/>
  <c r="R59" i="8"/>
  <c r="Q59" i="8"/>
  <c r="S58" i="8"/>
  <c r="R58" i="8"/>
  <c r="Q58" i="8"/>
  <c r="S57" i="8"/>
  <c r="R57" i="8"/>
  <c r="Q57" i="8"/>
  <c r="S56" i="8"/>
  <c r="R56" i="8"/>
  <c r="Q56" i="8"/>
  <c r="S55" i="8"/>
  <c r="R55" i="8"/>
  <c r="Q55" i="8"/>
  <c r="S54" i="8"/>
  <c r="R54" i="8"/>
  <c r="Q54" i="8"/>
  <c r="S53" i="8"/>
  <c r="R53" i="8"/>
  <c r="Q53" i="8"/>
  <c r="S49" i="8"/>
  <c r="R49" i="8"/>
  <c r="Q49" i="8"/>
  <c r="S47" i="8"/>
  <c r="R47" i="8"/>
  <c r="Q47" i="8"/>
  <c r="S46" i="8"/>
  <c r="R46" i="8"/>
  <c r="Q46" i="8"/>
  <c r="S45" i="8"/>
  <c r="R45" i="8"/>
  <c r="Q45" i="8"/>
  <c r="S44" i="8"/>
  <c r="R44" i="8"/>
  <c r="Q44" i="8"/>
  <c r="S43" i="8"/>
  <c r="R43" i="8"/>
  <c r="Q43" i="8"/>
  <c r="S42" i="8"/>
  <c r="R42" i="8"/>
  <c r="Q42" i="8"/>
  <c r="S41" i="8"/>
  <c r="R41" i="8"/>
  <c r="Q41" i="8"/>
  <c r="S40" i="8"/>
  <c r="R40" i="8"/>
  <c r="Q40" i="8"/>
  <c r="P38" i="8"/>
  <c r="O38" i="8"/>
  <c r="M38" i="8"/>
  <c r="L38" i="8"/>
  <c r="K38" i="8"/>
  <c r="J38" i="8"/>
  <c r="I38" i="8"/>
  <c r="H38" i="8"/>
  <c r="G38" i="8"/>
  <c r="F38" i="8"/>
  <c r="D38" i="8"/>
  <c r="C38" i="8"/>
  <c r="B38" i="8"/>
  <c r="S36" i="8"/>
  <c r="R36" i="8"/>
  <c r="Q36" i="8"/>
  <c r="S35" i="8"/>
  <c r="R35" i="8"/>
  <c r="Q35" i="8"/>
  <c r="S34" i="8"/>
  <c r="R34" i="8"/>
  <c r="Q34" i="8"/>
  <c r="S33" i="8"/>
  <c r="R33" i="8"/>
  <c r="Q33" i="8"/>
  <c r="S32" i="8"/>
  <c r="R32" i="8"/>
  <c r="Q32" i="8"/>
  <c r="S31" i="8"/>
  <c r="R31" i="8"/>
  <c r="Q31" i="8"/>
  <c r="S30" i="8"/>
  <c r="R30" i="8"/>
  <c r="Q30" i="8"/>
  <c r="S29" i="8"/>
  <c r="R29" i="8"/>
  <c r="Q29" i="8"/>
  <c r="S28" i="8"/>
  <c r="R28" i="8"/>
  <c r="Q28" i="8"/>
  <c r="S27" i="8"/>
  <c r="R27" i="8"/>
  <c r="Q27" i="8"/>
  <c r="S26" i="8"/>
  <c r="R26" i="8"/>
  <c r="Q26" i="8"/>
  <c r="S25" i="8"/>
  <c r="R25" i="8"/>
  <c r="Q25" i="8"/>
  <c r="S21" i="8"/>
  <c r="R21" i="8"/>
  <c r="Q21" i="8"/>
  <c r="S20" i="8"/>
  <c r="R20" i="8"/>
  <c r="Q20" i="8"/>
  <c r="S19" i="8"/>
  <c r="R19" i="8"/>
  <c r="Q19" i="8"/>
  <c r="S18" i="8"/>
  <c r="R18" i="8"/>
  <c r="Q18" i="8"/>
  <c r="S17" i="8"/>
  <c r="R17" i="8"/>
  <c r="Q17" i="8"/>
  <c r="S16" i="8"/>
  <c r="R16" i="8"/>
  <c r="Q16" i="8"/>
  <c r="S15" i="8"/>
  <c r="R15" i="8"/>
  <c r="Q15" i="8"/>
  <c r="S14" i="8"/>
  <c r="R14" i="8"/>
  <c r="Q14" i="8"/>
  <c r="S13" i="8"/>
  <c r="R13" i="8"/>
  <c r="Q13" i="8"/>
  <c r="S12" i="8"/>
  <c r="R12" i="8"/>
  <c r="Q12" i="8"/>
  <c r="S11" i="8"/>
  <c r="R11" i="8"/>
  <c r="Q11" i="8"/>
  <c r="S10" i="8"/>
  <c r="R10" i="8"/>
  <c r="Q10" i="8"/>
  <c r="S9" i="8"/>
  <c r="R9" i="8"/>
  <c r="Q9" i="8"/>
  <c r="S8" i="8"/>
  <c r="R8" i="8"/>
  <c r="Q8" i="8"/>
  <c r="S7" i="8"/>
  <c r="R7" i="8"/>
  <c r="Q7" i="8"/>
  <c r="S5" i="8"/>
  <c r="R5" i="8"/>
  <c r="Q5" i="8"/>
  <c r="S4" i="8"/>
  <c r="R4" i="8"/>
  <c r="Q4" i="8"/>
  <c r="S3" i="8"/>
  <c r="R3" i="8"/>
  <c r="Q3" i="8"/>
  <c r="B74" i="7"/>
  <c r="S72" i="7"/>
  <c r="R72" i="7"/>
  <c r="Q72" i="7"/>
  <c r="S71" i="7"/>
  <c r="R71" i="7"/>
  <c r="Q71" i="7"/>
  <c r="S70" i="7"/>
  <c r="R70" i="7"/>
  <c r="Q70" i="7"/>
  <c r="S69" i="7"/>
  <c r="R69" i="7"/>
  <c r="Q69" i="7"/>
  <c r="S68" i="7"/>
  <c r="R68" i="7"/>
  <c r="Q68" i="7"/>
  <c r="S67" i="7"/>
  <c r="R67" i="7"/>
  <c r="Q67" i="7"/>
  <c r="S66" i="7"/>
  <c r="R66" i="7"/>
  <c r="Q66" i="7"/>
  <c r="S65" i="7"/>
  <c r="R65" i="7"/>
  <c r="Q65" i="7"/>
  <c r="S64" i="7"/>
  <c r="R64" i="7"/>
  <c r="Q64" i="7"/>
  <c r="S63" i="7"/>
  <c r="R63" i="7"/>
  <c r="Q63" i="7"/>
  <c r="B61" i="7"/>
  <c r="R59" i="7"/>
  <c r="Q59" i="7"/>
  <c r="S58" i="7"/>
  <c r="R58" i="7"/>
  <c r="Q58" i="7"/>
  <c r="S57" i="7"/>
  <c r="R57" i="7"/>
  <c r="Q57" i="7"/>
  <c r="S56" i="7"/>
  <c r="R56" i="7"/>
  <c r="Q56" i="7"/>
  <c r="S55" i="7"/>
  <c r="R55" i="7"/>
  <c r="Q55" i="7"/>
  <c r="S54" i="7"/>
  <c r="R54" i="7"/>
  <c r="Q54" i="7"/>
  <c r="S53" i="7"/>
  <c r="R53" i="7"/>
  <c r="Q53" i="7"/>
  <c r="S52" i="7"/>
  <c r="R52" i="7"/>
  <c r="Q52" i="7"/>
  <c r="S48" i="7"/>
  <c r="R48" i="7"/>
  <c r="Q48" i="7"/>
  <c r="S47" i="7"/>
  <c r="R47" i="7"/>
  <c r="Q47" i="7"/>
  <c r="S46" i="7"/>
  <c r="R46" i="7"/>
  <c r="Q46" i="7"/>
  <c r="S45" i="7"/>
  <c r="R45" i="7"/>
  <c r="Q45" i="7"/>
  <c r="S44" i="7"/>
  <c r="R44" i="7"/>
  <c r="Q44" i="7"/>
  <c r="S43" i="7"/>
  <c r="R43" i="7"/>
  <c r="Q43" i="7"/>
  <c r="S42" i="7"/>
  <c r="R42" i="7"/>
  <c r="Q42" i="7"/>
  <c r="S41" i="7"/>
  <c r="R41" i="7"/>
  <c r="Q41" i="7"/>
  <c r="S40" i="7"/>
  <c r="R40" i="7"/>
  <c r="Q40" i="7"/>
  <c r="B38" i="7"/>
  <c r="S36" i="7"/>
  <c r="R36" i="7"/>
  <c r="Q36" i="7"/>
  <c r="S35" i="7"/>
  <c r="R35" i="7"/>
  <c r="Q35" i="7"/>
  <c r="S34" i="7"/>
  <c r="R34" i="7"/>
  <c r="Q34" i="7"/>
  <c r="S33" i="7"/>
  <c r="R33" i="7"/>
  <c r="Q33" i="7"/>
  <c r="S32" i="7"/>
  <c r="R32" i="7"/>
  <c r="Q32" i="7"/>
  <c r="S31" i="7"/>
  <c r="R31" i="7"/>
  <c r="Q31" i="7"/>
  <c r="S30" i="7"/>
  <c r="R30" i="7"/>
  <c r="Q30" i="7"/>
  <c r="S29" i="7"/>
  <c r="R29" i="7"/>
  <c r="Q29" i="7"/>
  <c r="S28" i="7"/>
  <c r="R28" i="7"/>
  <c r="Q28" i="7"/>
  <c r="S27" i="7"/>
  <c r="R27" i="7"/>
  <c r="Q27" i="7"/>
  <c r="S26" i="7"/>
  <c r="R26" i="7"/>
  <c r="Q26" i="7"/>
  <c r="S25" i="7"/>
  <c r="R25" i="7"/>
  <c r="Q25" i="7"/>
  <c r="B23" i="7"/>
  <c r="S21" i="7"/>
  <c r="R21" i="7"/>
  <c r="Q21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S15" i="7"/>
  <c r="R15" i="7"/>
  <c r="Q15" i="7"/>
  <c r="S14" i="7"/>
  <c r="R14" i="7"/>
  <c r="Q14" i="7"/>
  <c r="S13" i="7"/>
  <c r="R13" i="7"/>
  <c r="Q13" i="7"/>
  <c r="S12" i="7"/>
  <c r="R12" i="7"/>
  <c r="Q12" i="7"/>
  <c r="S11" i="7"/>
  <c r="R11" i="7"/>
  <c r="Q11" i="7"/>
  <c r="S10" i="7"/>
  <c r="R10" i="7"/>
  <c r="Q10" i="7"/>
  <c r="S9" i="7"/>
  <c r="R9" i="7"/>
  <c r="Q9" i="7"/>
  <c r="S8" i="7"/>
  <c r="R8" i="7"/>
  <c r="Q8" i="7"/>
  <c r="S7" i="7"/>
  <c r="R7" i="7"/>
  <c r="Q7" i="7"/>
  <c r="S5" i="7"/>
  <c r="R5" i="7"/>
  <c r="Q5" i="7"/>
  <c r="S4" i="7"/>
  <c r="R4" i="7"/>
  <c r="Q4" i="7"/>
  <c r="S3" i="7"/>
  <c r="R3" i="7"/>
  <c r="Q3" i="7"/>
  <c r="B75" i="1"/>
  <c r="S73" i="1"/>
  <c r="R73" i="1"/>
  <c r="Q73" i="1"/>
  <c r="S72" i="1"/>
  <c r="R72" i="1"/>
  <c r="Q72" i="1"/>
  <c r="S71" i="1"/>
  <c r="R71" i="1"/>
  <c r="Q71" i="1"/>
  <c r="S70" i="1"/>
  <c r="R70" i="1"/>
  <c r="Q70" i="1"/>
  <c r="S69" i="1"/>
  <c r="R69" i="1"/>
  <c r="Q69" i="1"/>
  <c r="S68" i="1"/>
  <c r="R68" i="1"/>
  <c r="Q68" i="1"/>
  <c r="S67" i="1"/>
  <c r="R67" i="1"/>
  <c r="Q67" i="1"/>
  <c r="S66" i="1"/>
  <c r="R66" i="1"/>
  <c r="Q66" i="1"/>
  <c r="S65" i="1"/>
  <c r="R65" i="1"/>
  <c r="Q65" i="1"/>
  <c r="S64" i="1"/>
  <c r="R64" i="1"/>
  <c r="Q64" i="1"/>
  <c r="B62" i="1"/>
  <c r="S60" i="1"/>
  <c r="S59" i="1"/>
  <c r="R59" i="1"/>
  <c r="Q59" i="1"/>
  <c r="S58" i="1"/>
  <c r="R58" i="1"/>
  <c r="Q58" i="1"/>
  <c r="S57" i="1"/>
  <c r="R57" i="1"/>
  <c r="Q57" i="1"/>
  <c r="S56" i="1"/>
  <c r="R56" i="1"/>
  <c r="Q56" i="1"/>
  <c r="S55" i="1"/>
  <c r="R55" i="1"/>
  <c r="Q55" i="1"/>
  <c r="S54" i="1"/>
  <c r="R54" i="1"/>
  <c r="Q54" i="1"/>
  <c r="S53" i="1"/>
  <c r="R53" i="1"/>
  <c r="Q53" i="1"/>
  <c r="S48" i="1"/>
  <c r="R48" i="1"/>
  <c r="Q48" i="1"/>
  <c r="S47" i="1"/>
  <c r="R47" i="1"/>
  <c r="Q47" i="1"/>
  <c r="S46" i="1"/>
  <c r="R46" i="1"/>
  <c r="Q46" i="1"/>
  <c r="S45" i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S40" i="1"/>
  <c r="R40" i="1"/>
  <c r="Q40" i="1"/>
  <c r="B38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S25" i="1"/>
  <c r="R25" i="1"/>
  <c r="Q25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S21" i="1"/>
  <c r="S20" i="1"/>
  <c r="R20" i="1"/>
  <c r="Q20" i="1"/>
  <c r="S19" i="1"/>
  <c r="R19" i="1"/>
  <c r="Q19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S5" i="1"/>
  <c r="Q5" i="1"/>
  <c r="R5" i="1" s="1"/>
  <c r="S4" i="1"/>
  <c r="Q4" i="1"/>
  <c r="R4" i="1" s="1"/>
  <c r="S3" i="1"/>
  <c r="R3" i="1"/>
  <c r="Q3" i="1"/>
  <c r="C74" i="13"/>
  <c r="B74" i="13"/>
  <c r="S72" i="13"/>
  <c r="R72" i="13"/>
  <c r="Q72" i="13"/>
  <c r="S71" i="13"/>
  <c r="R71" i="13"/>
  <c r="Q71" i="13"/>
  <c r="S70" i="13"/>
  <c r="R70" i="13"/>
  <c r="Q70" i="13"/>
  <c r="S69" i="13"/>
  <c r="R69" i="13"/>
  <c r="Q69" i="13"/>
  <c r="S68" i="13"/>
  <c r="R68" i="13"/>
  <c r="Q68" i="13"/>
  <c r="S67" i="13"/>
  <c r="R67" i="13"/>
  <c r="Q67" i="13"/>
  <c r="S66" i="13"/>
  <c r="R66" i="13"/>
  <c r="Q66" i="13"/>
  <c r="S65" i="13"/>
  <c r="R65" i="13"/>
  <c r="Q65" i="13"/>
  <c r="S64" i="13"/>
  <c r="R64" i="13"/>
  <c r="Q64" i="13"/>
  <c r="S63" i="13"/>
  <c r="R63" i="13"/>
  <c r="Q63" i="13"/>
  <c r="C61" i="13"/>
  <c r="B61" i="13"/>
  <c r="S59" i="13"/>
  <c r="R59" i="13"/>
  <c r="Q59" i="13"/>
  <c r="S58" i="13"/>
  <c r="R58" i="13"/>
  <c r="Q58" i="13"/>
  <c r="S57" i="13"/>
  <c r="R57" i="13"/>
  <c r="Q57" i="13"/>
  <c r="S56" i="13"/>
  <c r="R56" i="13"/>
  <c r="Q56" i="13"/>
  <c r="S55" i="13"/>
  <c r="R55" i="13"/>
  <c r="Q55" i="13"/>
  <c r="S54" i="13"/>
  <c r="R54" i="13"/>
  <c r="Q54" i="13"/>
  <c r="S53" i="13"/>
  <c r="R53" i="13"/>
  <c r="Q53" i="13"/>
  <c r="S52" i="13"/>
  <c r="R52" i="13"/>
  <c r="Q52" i="13"/>
  <c r="C50" i="13"/>
  <c r="S48" i="13"/>
  <c r="R48" i="13"/>
  <c r="Q48" i="13"/>
  <c r="S47" i="13"/>
  <c r="R47" i="13"/>
  <c r="Q47" i="13"/>
  <c r="S46" i="13"/>
  <c r="R46" i="13"/>
  <c r="Q46" i="13"/>
  <c r="S45" i="13"/>
  <c r="R45" i="13"/>
  <c r="Q45" i="13"/>
  <c r="S44" i="13"/>
  <c r="R44" i="13"/>
  <c r="Q44" i="13"/>
  <c r="S43" i="13"/>
  <c r="R43" i="13"/>
  <c r="Q43" i="13"/>
  <c r="S42" i="13"/>
  <c r="R42" i="13"/>
  <c r="Q42" i="13"/>
  <c r="S41" i="13"/>
  <c r="R41" i="13"/>
  <c r="Q41" i="13"/>
  <c r="S40" i="13"/>
  <c r="R40" i="13"/>
  <c r="Q40" i="13"/>
  <c r="D38" i="13"/>
  <c r="C38" i="13"/>
  <c r="B38" i="13"/>
  <c r="S36" i="13"/>
  <c r="R36" i="13"/>
  <c r="Q36" i="13"/>
  <c r="S35" i="13"/>
  <c r="R35" i="13"/>
  <c r="Q35" i="13"/>
  <c r="S34" i="13"/>
  <c r="R34" i="13"/>
  <c r="Q34" i="13"/>
  <c r="S33" i="13"/>
  <c r="R33" i="13"/>
  <c r="Q33" i="13"/>
  <c r="S32" i="13"/>
  <c r="R32" i="13"/>
  <c r="Q32" i="13"/>
  <c r="S31" i="13"/>
  <c r="R31" i="13"/>
  <c r="Q31" i="13"/>
  <c r="S30" i="13"/>
  <c r="R30" i="13"/>
  <c r="Q30" i="13"/>
  <c r="S29" i="13"/>
  <c r="R29" i="13"/>
  <c r="Q29" i="13"/>
  <c r="S28" i="13"/>
  <c r="R28" i="13"/>
  <c r="Q28" i="13"/>
  <c r="S27" i="13"/>
  <c r="R27" i="13"/>
  <c r="Q27" i="13"/>
  <c r="S26" i="13"/>
  <c r="R26" i="13"/>
  <c r="Q26" i="13"/>
  <c r="S25" i="13"/>
  <c r="R25" i="13"/>
  <c r="Q25" i="13"/>
  <c r="B23" i="13"/>
  <c r="B22" i="13"/>
  <c r="S21" i="13"/>
  <c r="R21" i="13"/>
  <c r="Q21" i="13"/>
  <c r="S20" i="13"/>
  <c r="R20" i="13"/>
  <c r="Q20" i="13"/>
  <c r="S19" i="13"/>
  <c r="R19" i="13"/>
  <c r="Q19" i="13"/>
  <c r="S18" i="13"/>
  <c r="R18" i="13"/>
  <c r="Q18" i="13"/>
  <c r="S17" i="13"/>
  <c r="R17" i="13"/>
  <c r="Q17" i="13"/>
  <c r="S16" i="13"/>
  <c r="R16" i="13"/>
  <c r="Q16" i="13"/>
  <c r="S15" i="13"/>
  <c r="R15" i="13"/>
  <c r="Q15" i="13"/>
  <c r="S14" i="13"/>
  <c r="R14" i="13"/>
  <c r="Q14" i="13"/>
  <c r="S13" i="13"/>
  <c r="R13" i="13"/>
  <c r="Q13" i="13"/>
  <c r="S12" i="13"/>
  <c r="R12" i="13"/>
  <c r="Q12" i="13"/>
  <c r="S11" i="13"/>
  <c r="R11" i="13"/>
  <c r="Q11" i="13"/>
  <c r="S10" i="13"/>
  <c r="R10" i="13"/>
  <c r="Q10" i="13"/>
  <c r="S9" i="13"/>
  <c r="R9" i="13"/>
  <c r="Q9" i="13"/>
  <c r="S8" i="13"/>
  <c r="R8" i="13"/>
  <c r="Q8" i="13"/>
  <c r="S7" i="13"/>
  <c r="R7" i="13"/>
  <c r="Q7" i="13"/>
  <c r="S5" i="13"/>
  <c r="R5" i="13"/>
  <c r="Q5" i="13"/>
  <c r="S4" i="13"/>
  <c r="R4" i="13"/>
  <c r="Q4" i="13"/>
  <c r="S3" i="13"/>
  <c r="R3" i="13"/>
  <c r="Q3" i="13"/>
  <c r="D463" i="26"/>
  <c r="D433" i="26"/>
  <c r="D402" i="26"/>
  <c r="D371" i="26"/>
  <c r="D341" i="26"/>
  <c r="D310" i="26"/>
  <c r="D280" i="26"/>
  <c r="D269" i="26"/>
  <c r="D221" i="26"/>
  <c r="C186" i="26"/>
  <c r="F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Q23" i="13" l="1"/>
  <c r="R10" i="3"/>
  <c r="T10" i="3"/>
  <c r="B21" i="12"/>
  <c r="F21" i="12"/>
  <c r="S22" i="8"/>
  <c r="S51" i="8"/>
  <c r="T52" i="3"/>
  <c r="J21" i="14"/>
  <c r="H21" i="14"/>
  <c r="G145" i="26"/>
  <c r="C21" i="12"/>
  <c r="E21" i="12"/>
  <c r="G21" i="12"/>
  <c r="B60" i="3"/>
  <c r="Q52" i="3"/>
  <c r="S52" i="3"/>
  <c r="C20" i="3"/>
  <c r="Q10" i="3"/>
  <c r="S10" i="3"/>
  <c r="S51" i="1"/>
  <c r="S38" i="7"/>
  <c r="S38" i="1"/>
  <c r="S22" i="1"/>
  <c r="S75" i="8"/>
  <c r="S62" i="8"/>
  <c r="S38" i="8"/>
  <c r="S73" i="7"/>
  <c r="S60" i="7"/>
  <c r="S50" i="7"/>
  <c r="S74" i="1"/>
  <c r="S75" i="1"/>
  <c r="S61" i="1"/>
  <c r="S23" i="7"/>
  <c r="S22" i="7"/>
  <c r="Q75" i="8"/>
  <c r="Q51" i="8"/>
  <c r="Q73" i="7"/>
  <c r="R61" i="7"/>
  <c r="R50" i="7"/>
  <c r="Q74" i="1"/>
  <c r="R51" i="1"/>
  <c r="Q51" i="1"/>
  <c r="R23" i="1"/>
  <c r="R74" i="7"/>
  <c r="Q60" i="7"/>
  <c r="Q50" i="7"/>
  <c r="R38" i="7"/>
  <c r="Q38" i="7"/>
  <c r="Q61" i="1"/>
  <c r="R75" i="1"/>
  <c r="Q75" i="1"/>
  <c r="R62" i="1"/>
  <c r="R38" i="1"/>
  <c r="Q38" i="1"/>
  <c r="R74" i="8"/>
  <c r="R61" i="8"/>
  <c r="Q62" i="8"/>
  <c r="R51" i="8"/>
  <c r="R38" i="8"/>
  <c r="Q38" i="8"/>
  <c r="R23" i="8"/>
  <c r="Q22" i="8"/>
  <c r="Q74" i="8"/>
  <c r="S74" i="8"/>
  <c r="R75" i="8"/>
  <c r="Q61" i="8"/>
  <c r="S61" i="8"/>
  <c r="R62" i="8"/>
  <c r="R50" i="8"/>
  <c r="Q50" i="8"/>
  <c r="S50" i="8"/>
  <c r="Q37" i="8"/>
  <c r="S37" i="8"/>
  <c r="R37" i="8"/>
  <c r="R22" i="8"/>
  <c r="Q23" i="8"/>
  <c r="S23" i="8"/>
  <c r="Q22" i="1"/>
  <c r="R22" i="7"/>
  <c r="Q22" i="7"/>
  <c r="Q23" i="7"/>
  <c r="R23" i="7"/>
  <c r="R73" i="7"/>
  <c r="Q74" i="7"/>
  <c r="S74" i="7"/>
  <c r="R60" i="7"/>
  <c r="Q61" i="7"/>
  <c r="S61" i="7"/>
  <c r="R49" i="7"/>
  <c r="Q49" i="7"/>
  <c r="S49" i="7"/>
  <c r="Q37" i="7"/>
  <c r="S37" i="7"/>
  <c r="R37" i="7"/>
  <c r="R74" i="1"/>
  <c r="R61" i="1"/>
  <c r="Q62" i="1"/>
  <c r="S62" i="1"/>
  <c r="Q50" i="1"/>
  <c r="S50" i="1"/>
  <c r="R50" i="1"/>
  <c r="R37" i="1"/>
  <c r="Q37" i="1"/>
  <c r="S37" i="1"/>
  <c r="R22" i="1"/>
  <c r="Q23" i="1"/>
  <c r="S23" i="1"/>
  <c r="Q10" i="15"/>
  <c r="H18" i="15"/>
  <c r="G18" i="15" s="1"/>
  <c r="F18" i="15" s="1"/>
  <c r="E18" i="15" s="1"/>
  <c r="D18" i="15" s="1"/>
  <c r="C18" i="15" s="1"/>
  <c r="B18" i="15" s="1"/>
  <c r="J18" i="15"/>
  <c r="M35" i="15"/>
  <c r="L35" i="15" s="1"/>
  <c r="I60" i="3"/>
  <c r="M60" i="3"/>
  <c r="H60" i="3"/>
  <c r="I20" i="3"/>
  <c r="H20" i="3"/>
  <c r="I21" i="14"/>
  <c r="R14" i="14"/>
  <c r="J20" i="3"/>
  <c r="L60" i="3"/>
  <c r="K60" i="3" s="1"/>
  <c r="J60" i="3" s="1"/>
  <c r="P15" i="14" l="1"/>
  <c r="M21" i="14" s="1"/>
  <c r="W18" i="26"/>
  <c r="X18" i="26" s="1"/>
  <c r="W17" i="26"/>
  <c r="X17" i="26" s="1"/>
  <c r="W16" i="26"/>
  <c r="X16" i="26" s="1"/>
  <c r="W15" i="26"/>
  <c r="X15" i="26" s="1"/>
  <c r="W14" i="26"/>
  <c r="X14" i="26" s="1"/>
  <c r="W13" i="26" l="1"/>
  <c r="X13" i="26" s="1"/>
  <c r="X11" i="26"/>
  <c r="M11" i="26"/>
  <c r="M15" i="26" s="1"/>
  <c r="L11" i="26"/>
  <c r="L15" i="26" s="1"/>
  <c r="K11" i="26"/>
  <c r="K15" i="26" s="1"/>
  <c r="J11" i="26"/>
  <c r="I11" i="26"/>
  <c r="H11" i="26"/>
  <c r="G11" i="26"/>
  <c r="G15" i="26" s="1"/>
  <c r="F11" i="26"/>
  <c r="F15" i="26" s="1"/>
  <c r="E11" i="26"/>
  <c r="E15" i="26" s="1"/>
  <c r="D11" i="26"/>
  <c r="D15" i="26" s="1"/>
  <c r="C11" i="26"/>
  <c r="C15" i="26" s="1"/>
  <c r="B11" i="26"/>
  <c r="X10" i="26"/>
  <c r="M10" i="26"/>
  <c r="M14" i="26" s="1"/>
  <c r="L10" i="26"/>
  <c r="L14" i="26" s="1"/>
  <c r="K10" i="26"/>
  <c r="K14" i="26" s="1"/>
  <c r="J10" i="26"/>
  <c r="J14" i="26" s="1"/>
  <c r="I10" i="26"/>
  <c r="H10" i="26"/>
  <c r="G10" i="26"/>
  <c r="G14" i="26" s="1"/>
  <c r="F10" i="26"/>
  <c r="F14" i="26" s="1"/>
  <c r="E10" i="26"/>
  <c r="E14" i="26" s="1"/>
  <c r="D10" i="26"/>
  <c r="D14" i="26" s="1"/>
  <c r="C10" i="26"/>
  <c r="C14" i="26" s="1"/>
  <c r="B15" i="26" l="1"/>
  <c r="I14" i="26"/>
  <c r="H14" i="26" s="1"/>
  <c r="J15" i="26"/>
  <c r="I15" i="26" s="1"/>
  <c r="H15" i="26" s="1"/>
  <c r="X12" i="26"/>
  <c r="B10" i="26"/>
  <c r="B14" i="26" s="1"/>
  <c r="X9" i="26"/>
  <c r="M9" i="26"/>
  <c r="M13" i="26" s="1"/>
  <c r="L9" i="26"/>
  <c r="L13" i="26" s="1"/>
  <c r="K9" i="26"/>
  <c r="K13" i="26" s="1"/>
  <c r="J9" i="26"/>
  <c r="I9" i="26"/>
  <c r="H9" i="26"/>
  <c r="G9" i="26"/>
  <c r="G13" i="26" s="1"/>
  <c r="F9" i="26"/>
  <c r="F13" i="26" s="1"/>
  <c r="E9" i="26"/>
  <c r="E13" i="26" s="1"/>
  <c r="D9" i="26"/>
  <c r="D13" i="26" s="1"/>
  <c r="C9" i="26"/>
  <c r="B9" i="26"/>
  <c r="X8" i="26"/>
  <c r="X7" i="26"/>
  <c r="X6" i="26"/>
  <c r="X5" i="26"/>
  <c r="X4" i="26"/>
  <c r="AX26" i="25"/>
  <c r="AW26" i="25"/>
  <c r="AW27" i="25" s="1"/>
  <c r="J13" i="26" l="1"/>
  <c r="C13" i="26"/>
  <c r="B13" i="26" s="1"/>
  <c r="I13" i="26"/>
  <c r="H13" i="26" s="1"/>
  <c r="X19" i="26"/>
  <c r="AV26" i="25"/>
  <c r="AV27" i="25" s="1"/>
  <c r="AU26" i="25"/>
  <c r="AT26" i="25"/>
  <c r="AS26" i="25"/>
  <c r="AR26" i="25"/>
  <c r="AQ26" i="25"/>
  <c r="AP26" i="25"/>
  <c r="AO26" i="25"/>
  <c r="AN26" i="25"/>
  <c r="AM26" i="25"/>
  <c r="AL26" i="25"/>
  <c r="AK26" i="25"/>
  <c r="AJ26" i="25"/>
  <c r="AI26" i="25"/>
  <c r="AH26" i="25"/>
  <c r="AG26" i="25"/>
  <c r="AF26" i="25"/>
  <c r="AE26" i="25"/>
  <c r="AD26" i="25"/>
  <c r="AC26" i="25"/>
  <c r="AX23" i="25"/>
  <c r="AW23" i="25"/>
  <c r="AV23" i="25"/>
  <c r="AU23" i="25"/>
  <c r="AT23" i="25"/>
  <c r="AS23" i="25"/>
  <c r="AR23" i="25"/>
  <c r="AQ23" i="25"/>
  <c r="AP23" i="25"/>
  <c r="AO23" i="25"/>
  <c r="AN23" i="25"/>
  <c r="AM23" i="25"/>
  <c r="AL23" i="25"/>
  <c r="AK23" i="25"/>
  <c r="AJ23" i="25"/>
  <c r="AI23" i="25"/>
  <c r="AH23" i="25"/>
  <c r="AG23" i="25"/>
  <c r="AF23" i="25"/>
  <c r="AE23" i="25"/>
  <c r="AD23" i="25"/>
  <c r="AC23" i="25"/>
  <c r="AX20" i="25"/>
  <c r="AW20" i="25"/>
  <c r="AV20" i="25"/>
  <c r="AU20" i="25"/>
  <c r="AT20" i="25"/>
  <c r="AS20" i="25"/>
  <c r="AR20" i="25"/>
  <c r="AQ20" i="25"/>
  <c r="AP20" i="25"/>
  <c r="AO20" i="25"/>
  <c r="AN20" i="25"/>
  <c r="AM20" i="25"/>
  <c r="AL20" i="25"/>
  <c r="AK20" i="25"/>
  <c r="AJ20" i="25"/>
  <c r="AI20" i="25"/>
  <c r="AH20" i="25"/>
  <c r="AG20" i="25"/>
  <c r="AF20" i="25"/>
  <c r="AE20" i="25"/>
  <c r="AD20" i="25"/>
  <c r="AC20" i="25"/>
  <c r="AX17" i="25"/>
  <c r="AW17" i="25"/>
  <c r="AV17" i="25"/>
  <c r="AU17" i="25"/>
  <c r="AT17" i="25"/>
  <c r="AS17" i="25"/>
  <c r="AR17" i="25"/>
  <c r="AQ17" i="25"/>
  <c r="AP17" i="25"/>
  <c r="AO17" i="25"/>
  <c r="AN17" i="25"/>
  <c r="AM17" i="25"/>
  <c r="AL17" i="25"/>
  <c r="AK17" i="25"/>
  <c r="AJ17" i="25"/>
  <c r="AI17" i="25"/>
  <c r="AH17" i="25"/>
  <c r="AG17" i="25"/>
  <c r="AF17" i="25"/>
  <c r="AE17" i="25"/>
  <c r="AD17" i="25"/>
  <c r="AC17" i="25"/>
  <c r="AX9" i="25"/>
  <c r="AW9" i="25"/>
  <c r="AV9" i="25"/>
  <c r="AU9" i="25"/>
  <c r="AT9" i="25"/>
  <c r="AS9" i="25"/>
  <c r="AR9" i="25"/>
  <c r="AQ9" i="25"/>
  <c r="AP9" i="25"/>
  <c r="AO9" i="25"/>
  <c r="AN9" i="25"/>
  <c r="AM9" i="25"/>
  <c r="AL9" i="25"/>
  <c r="AK9" i="25"/>
  <c r="AJ9" i="25"/>
  <c r="AI9" i="25"/>
  <c r="AH9" i="25"/>
  <c r="AG9" i="25"/>
  <c r="AF9" i="25"/>
  <c r="AE9" i="25"/>
  <c r="AD9" i="25"/>
  <c r="AC9" i="25"/>
  <c r="AB9" i="25"/>
  <c r="AX7" i="25" s="1"/>
  <c r="AX6" i="25"/>
  <c r="AW6" i="25"/>
  <c r="AV6" i="25"/>
  <c r="AU6" i="25"/>
  <c r="AT6" i="25"/>
  <c r="AS6" i="25"/>
  <c r="AR6" i="25"/>
  <c r="AQ6" i="25"/>
  <c r="AP6" i="25"/>
  <c r="AO6" i="25"/>
  <c r="AN6" i="25"/>
  <c r="AM6" i="25"/>
  <c r="AL6" i="25"/>
  <c r="AK6" i="25"/>
  <c r="AJ6" i="25"/>
  <c r="AI6" i="25"/>
  <c r="AH6" i="25"/>
  <c r="AG6" i="25"/>
  <c r="AF6" i="25"/>
  <c r="AE6" i="25"/>
  <c r="AD6" i="25"/>
  <c r="AC6" i="25"/>
  <c r="AB6" i="25"/>
  <c r="AX3" i="25"/>
  <c r="AW3" i="25"/>
  <c r="AV3" i="25"/>
  <c r="AU3" i="25"/>
  <c r="AT3" i="25"/>
  <c r="AS3" i="25"/>
  <c r="AR3" i="25"/>
  <c r="AQ3" i="25"/>
  <c r="AP3" i="25"/>
  <c r="AO3" i="25"/>
  <c r="AN3" i="25"/>
  <c r="AM3" i="25"/>
  <c r="AL3" i="25"/>
  <c r="AK3" i="25"/>
  <c r="AJ3" i="25"/>
  <c r="AI3" i="25"/>
  <c r="AH3" i="25"/>
  <c r="AG3" i="25"/>
  <c r="AF3" i="25"/>
  <c r="AE3" i="25"/>
  <c r="AD3" i="25"/>
  <c r="AC3" i="25"/>
  <c r="AB3" i="25"/>
  <c r="X36" i="20"/>
  <c r="W36" i="20"/>
  <c r="W37" i="20" s="1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X33" i="20"/>
  <c r="W33" i="20"/>
  <c r="W34" i="20" s="1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X30" i="20"/>
  <c r="W30" i="20"/>
  <c r="W31" i="20" s="1"/>
  <c r="V31" i="20" s="1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X25" i="20"/>
  <c r="X26" i="20" s="1"/>
  <c r="W25" i="20"/>
  <c r="W26" i="20" s="1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X22" i="20"/>
  <c r="X23" i="20" s="1"/>
  <c r="W22" i="20"/>
  <c r="W23" i="20" s="1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X19" i="20"/>
  <c r="X20" i="20" s="1"/>
  <c r="X28" i="20" s="1"/>
  <c r="W19" i="20"/>
  <c r="W20" i="20" s="1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59" i="21"/>
  <c r="V26" i="20" l="1"/>
  <c r="V34" i="20"/>
  <c r="V20" i="20"/>
  <c r="W28" i="20"/>
  <c r="V37" i="20"/>
  <c r="W39" i="20"/>
  <c r="AU27" i="25"/>
  <c r="V23" i="20"/>
  <c r="U23" i="20" s="1"/>
  <c r="T23" i="20" s="1"/>
  <c r="S23" i="20" s="1"/>
  <c r="R23" i="20" s="1"/>
  <c r="Q23" i="20" s="1"/>
  <c r="P23" i="20" s="1"/>
  <c r="O23" i="20" s="1"/>
  <c r="N23" i="20" s="1"/>
  <c r="M23" i="20" s="1"/>
  <c r="L23" i="20" s="1"/>
  <c r="K23" i="20" s="1"/>
  <c r="J23" i="20" s="1"/>
  <c r="I23" i="20" s="1"/>
  <c r="H23" i="20" s="1"/>
  <c r="G23" i="20" s="1"/>
  <c r="F23" i="20" s="1"/>
  <c r="E23" i="20" s="1"/>
  <c r="D23" i="20" s="1"/>
  <c r="C23" i="20" s="1"/>
  <c r="B23" i="20" s="1"/>
  <c r="AX18" i="25"/>
  <c r="AX21" i="25"/>
  <c r="AX24" i="25"/>
  <c r="U26" i="20"/>
  <c r="T26" i="20" s="1"/>
  <c r="S26" i="20" s="1"/>
  <c r="R26" i="20" s="1"/>
  <c r="Q26" i="20" s="1"/>
  <c r="P26" i="20" s="1"/>
  <c r="O26" i="20" s="1"/>
  <c r="N26" i="20" s="1"/>
  <c r="M26" i="20" s="1"/>
  <c r="L26" i="20" s="1"/>
  <c r="K26" i="20" s="1"/>
  <c r="J26" i="20" s="1"/>
  <c r="I26" i="20" s="1"/>
  <c r="H26" i="20" s="1"/>
  <c r="G26" i="20" s="1"/>
  <c r="F26" i="20" s="1"/>
  <c r="E26" i="20" s="1"/>
  <c r="D26" i="20" s="1"/>
  <c r="C26" i="20" s="1"/>
  <c r="B26" i="20" s="1"/>
  <c r="U31" i="20"/>
  <c r="T31" i="20" s="1"/>
  <c r="S31" i="20" s="1"/>
  <c r="R31" i="20" s="1"/>
  <c r="Q31" i="20" s="1"/>
  <c r="P31" i="20" s="1"/>
  <c r="O31" i="20" s="1"/>
  <c r="N31" i="20" s="1"/>
  <c r="M31" i="20" s="1"/>
  <c r="L31" i="20" s="1"/>
  <c r="K31" i="20" s="1"/>
  <c r="J31" i="20" s="1"/>
  <c r="I31" i="20" s="1"/>
  <c r="H31" i="20" s="1"/>
  <c r="G31" i="20" s="1"/>
  <c r="F31" i="20" s="1"/>
  <c r="E31" i="20" s="1"/>
  <c r="D31" i="20" s="1"/>
  <c r="C31" i="20" s="1"/>
  <c r="U34" i="20"/>
  <c r="T34" i="20" s="1"/>
  <c r="S34" i="20" s="1"/>
  <c r="R34" i="20" s="1"/>
  <c r="Q34" i="20" s="1"/>
  <c r="P34" i="20" s="1"/>
  <c r="O34" i="20" s="1"/>
  <c r="N34" i="20" s="1"/>
  <c r="M34" i="20" s="1"/>
  <c r="L34" i="20" s="1"/>
  <c r="K34" i="20" s="1"/>
  <c r="J34" i="20" s="1"/>
  <c r="I34" i="20" s="1"/>
  <c r="H34" i="20" s="1"/>
  <c r="G34" i="20" s="1"/>
  <c r="F34" i="20" s="1"/>
  <c r="E34" i="20" s="1"/>
  <c r="D34" i="20" s="1"/>
  <c r="C34" i="20" s="1"/>
  <c r="U37" i="20"/>
  <c r="AT27" i="25"/>
  <c r="X31" i="20"/>
  <c r="X37" i="20"/>
  <c r="AW7" i="25"/>
  <c r="AV7" i="25" s="1"/>
  <c r="AU7" i="25" s="1"/>
  <c r="AT7" i="25" s="1"/>
  <c r="AS7" i="25" s="1"/>
  <c r="AR7" i="25" s="1"/>
  <c r="AQ7" i="25" s="1"/>
  <c r="AP7" i="25" s="1"/>
  <c r="AO7" i="25" s="1"/>
  <c r="AN7" i="25" s="1"/>
  <c r="AM7" i="25" s="1"/>
  <c r="AL7" i="25" s="1"/>
  <c r="AK7" i="25" s="1"/>
  <c r="AJ7" i="25" s="1"/>
  <c r="AI7" i="25" s="1"/>
  <c r="AH7" i="25" s="1"/>
  <c r="AG7" i="25" s="1"/>
  <c r="AF7" i="25" s="1"/>
  <c r="AE7" i="25" s="1"/>
  <c r="AD7" i="25" s="1"/>
  <c r="AC7" i="25" s="1"/>
  <c r="AB7" i="25" s="1"/>
  <c r="AW18" i="25"/>
  <c r="AV18" i="25" s="1"/>
  <c r="AU18" i="25" s="1"/>
  <c r="AT18" i="25" s="1"/>
  <c r="AS18" i="25" s="1"/>
  <c r="AR18" i="25" s="1"/>
  <c r="AW21" i="25"/>
  <c r="AV21" i="25" s="1"/>
  <c r="AU21" i="25" s="1"/>
  <c r="AT21" i="25" s="1"/>
  <c r="AS21" i="25" s="1"/>
  <c r="AR21" i="25" s="1"/>
  <c r="AQ21" i="25" s="1"/>
  <c r="AP21" i="25" s="1"/>
  <c r="AO21" i="25" s="1"/>
  <c r="AN21" i="25" s="1"/>
  <c r="AM21" i="25" s="1"/>
  <c r="AL21" i="25" s="1"/>
  <c r="AK21" i="25" s="1"/>
  <c r="AJ21" i="25" s="1"/>
  <c r="AI21" i="25" s="1"/>
  <c r="AH21" i="25" s="1"/>
  <c r="AG21" i="25" s="1"/>
  <c r="AF21" i="25" s="1"/>
  <c r="AE21" i="25" s="1"/>
  <c r="AD21" i="25" s="1"/>
  <c r="AC21" i="25" s="1"/>
  <c r="AW24" i="25"/>
  <c r="X34" i="20"/>
  <c r="AX4" i="25"/>
  <c r="K60" i="21"/>
  <c r="J60" i="21"/>
  <c r="N58" i="21"/>
  <c r="N60" i="21" s="1"/>
  <c r="M60" i="21" s="1"/>
  <c r="L60" i="21" s="1"/>
  <c r="N53" i="21"/>
  <c r="N52" i="21"/>
  <c r="N51" i="21"/>
  <c r="I45" i="21"/>
  <c r="H45" i="21" s="1"/>
  <c r="G45" i="21" s="1"/>
  <c r="F45" i="21" s="1"/>
  <c r="E45" i="21" s="1"/>
  <c r="D45" i="21" s="1"/>
  <c r="C45" i="21" s="1"/>
  <c r="B45" i="21" s="1"/>
  <c r="N43" i="21"/>
  <c r="B121" i="21" s="1"/>
  <c r="D121" i="21" s="1"/>
  <c r="E121" i="21" s="1"/>
  <c r="N40" i="21"/>
  <c r="N39" i="21"/>
  <c r="N38" i="21"/>
  <c r="V39" i="20" l="1"/>
  <c r="AS27" i="25"/>
  <c r="T37" i="20"/>
  <c r="U39" i="20"/>
  <c r="AV24" i="25"/>
  <c r="AW29" i="25"/>
  <c r="X39" i="20"/>
  <c r="U20" i="20"/>
  <c r="V28" i="20"/>
  <c r="M45" i="21"/>
  <c r="L45" i="21" s="1"/>
  <c r="K45" i="21" s="1"/>
  <c r="N45" i="21"/>
  <c r="B123" i="21" s="1"/>
  <c r="D123" i="21" s="1"/>
  <c r="E123" i="21" s="1"/>
  <c r="AW4" i="25"/>
  <c r="AV4" i="25" s="1"/>
  <c r="AU4" i="25" s="1"/>
  <c r="AT4" i="25" s="1"/>
  <c r="AS4" i="25" s="1"/>
  <c r="AR4" i="25" s="1"/>
  <c r="AQ4" i="25" s="1"/>
  <c r="AP4" i="25" s="1"/>
  <c r="AO4" i="25" s="1"/>
  <c r="AN4" i="25" s="1"/>
  <c r="AM4" i="25" s="1"/>
  <c r="AL4" i="25" s="1"/>
  <c r="AK4" i="25" s="1"/>
  <c r="AJ4" i="25" s="1"/>
  <c r="AI4" i="25" s="1"/>
  <c r="AH4" i="25" s="1"/>
  <c r="AG4" i="25" s="1"/>
  <c r="AF4" i="25" s="1"/>
  <c r="AE4" i="25" s="1"/>
  <c r="AD4" i="25" s="1"/>
  <c r="AC4" i="25" s="1"/>
  <c r="AB4" i="25" s="1"/>
  <c r="AQ18" i="25"/>
  <c r="AP18" i="25" s="1"/>
  <c r="I60" i="21"/>
  <c r="H60" i="21" s="1"/>
  <c r="G60" i="21" s="1"/>
  <c r="F60" i="21" s="1"/>
  <c r="E60" i="21" s="1"/>
  <c r="D60" i="21" s="1"/>
  <c r="C60" i="21" s="1"/>
  <c r="B60" i="21" s="1"/>
  <c r="N31" i="21"/>
  <c r="L32" i="21"/>
  <c r="K32" i="21"/>
  <c r="J32" i="21"/>
  <c r="I32" i="21"/>
  <c r="H32" i="21"/>
  <c r="G32" i="21"/>
  <c r="F32" i="21"/>
  <c r="E32" i="21"/>
  <c r="D32" i="21"/>
  <c r="C32" i="21"/>
  <c r="B32" i="21"/>
  <c r="N27" i="21"/>
  <c r="N26" i="21"/>
  <c r="N25" i="21"/>
  <c r="S37" i="20" l="1"/>
  <c r="T39" i="20"/>
  <c r="T20" i="20"/>
  <c r="U28" i="20"/>
  <c r="AU24" i="25"/>
  <c r="AV29" i="25"/>
  <c r="AR27" i="25"/>
  <c r="AO18" i="25"/>
  <c r="AN18" i="25" s="1"/>
  <c r="N30" i="21"/>
  <c r="N32" i="21" s="1"/>
  <c r="M32" i="21" s="1"/>
  <c r="B20" i="21"/>
  <c r="AQ27" i="25" l="1"/>
  <c r="S20" i="20"/>
  <c r="T28" i="20"/>
  <c r="AT24" i="25"/>
  <c r="AU29" i="25"/>
  <c r="R37" i="20"/>
  <c r="S39" i="20"/>
  <c r="AM18" i="25"/>
  <c r="AL18" i="25" s="1"/>
  <c r="N20" i="21"/>
  <c r="B18" i="21"/>
  <c r="N18" i="21" s="1"/>
  <c r="M19" i="21"/>
  <c r="L19" i="21"/>
  <c r="K19" i="21"/>
  <c r="Q37" i="20" l="1"/>
  <c r="R39" i="20"/>
  <c r="R20" i="20"/>
  <c r="S28" i="20"/>
  <c r="AS24" i="25"/>
  <c r="AT29" i="25"/>
  <c r="AP27" i="25"/>
  <c r="AK18" i="25"/>
  <c r="AJ18" i="25" s="1"/>
  <c r="J19" i="21"/>
  <c r="I19" i="21"/>
  <c r="H19" i="21"/>
  <c r="G19" i="21"/>
  <c r="F19" i="21"/>
  <c r="E19" i="21"/>
  <c r="D19" i="21"/>
  <c r="C19" i="21"/>
  <c r="B17" i="21"/>
  <c r="N13" i="21"/>
  <c r="N12" i="21"/>
  <c r="M8" i="21"/>
  <c r="L8" i="21"/>
  <c r="K8" i="21"/>
  <c r="J8" i="21"/>
  <c r="I8" i="21"/>
  <c r="H8" i="21"/>
  <c r="G8" i="21"/>
  <c r="F8" i="21"/>
  <c r="E8" i="21"/>
  <c r="D8" i="21"/>
  <c r="C8" i="21"/>
  <c r="B8" i="21"/>
  <c r="N7" i="21"/>
  <c r="N5" i="21"/>
  <c r="N4" i="21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C126" i="23"/>
  <c r="G125" i="23" s="1"/>
  <c r="C125" i="23"/>
  <c r="G124" i="23" s="1"/>
  <c r="C124" i="23"/>
  <c r="G123" i="23" s="1"/>
  <c r="C123" i="23"/>
  <c r="G122" i="23" s="1"/>
  <c r="C122" i="23"/>
  <c r="G121" i="23" s="1"/>
  <c r="C121" i="23"/>
  <c r="G120" i="23" s="1"/>
  <c r="C120" i="23"/>
  <c r="G119" i="23" s="1"/>
  <c r="C119" i="23"/>
  <c r="G118" i="23" s="1"/>
  <c r="C118" i="23"/>
  <c r="G117" i="23" s="1"/>
  <c r="C117" i="23"/>
  <c r="G116" i="23" s="1"/>
  <c r="C116" i="23"/>
  <c r="G115" i="23" s="1"/>
  <c r="C115" i="23"/>
  <c r="G114" i="23" s="1"/>
  <c r="C114" i="23"/>
  <c r="G113" i="23" s="1"/>
  <c r="C113" i="23"/>
  <c r="G112" i="23" s="1"/>
  <c r="C112" i="23"/>
  <c r="G111" i="23" s="1"/>
  <c r="C111" i="23"/>
  <c r="G110" i="23" s="1"/>
  <c r="C110" i="23"/>
  <c r="G109" i="23" s="1"/>
  <c r="C109" i="23"/>
  <c r="G108" i="23" s="1"/>
  <c r="C108" i="23"/>
  <c r="G107" i="23" s="1"/>
  <c r="C107" i="23"/>
  <c r="G106" i="23" s="1"/>
  <c r="C106" i="23"/>
  <c r="G105" i="23" s="1"/>
  <c r="C105" i="23"/>
  <c r="G104" i="23" s="1"/>
  <c r="C90" i="23"/>
  <c r="C89" i="23"/>
  <c r="C88" i="23"/>
  <c r="C87" i="23"/>
  <c r="C86" i="23"/>
  <c r="C85" i="23"/>
  <c r="C84" i="23"/>
  <c r="C83" i="23"/>
  <c r="C82" i="23"/>
  <c r="C81" i="23"/>
  <c r="C80" i="23"/>
  <c r="C79" i="23"/>
  <c r="X21" i="24"/>
  <c r="W21" i="24"/>
  <c r="V21" i="24"/>
  <c r="U21" i="24"/>
  <c r="T21" i="24"/>
  <c r="S21" i="24"/>
  <c r="Q21" i="24"/>
  <c r="P21" i="24"/>
  <c r="O21" i="24"/>
  <c r="N21" i="24"/>
  <c r="K21" i="24"/>
  <c r="J21" i="24"/>
  <c r="I21" i="24"/>
  <c r="H21" i="24"/>
  <c r="G21" i="24"/>
  <c r="F21" i="24"/>
  <c r="E21" i="24"/>
  <c r="D21" i="24"/>
  <c r="C21" i="24"/>
  <c r="R20" i="24"/>
  <c r="AA20" i="24" s="1"/>
  <c r="R19" i="24"/>
  <c r="R18" i="24"/>
  <c r="AA18" i="24" s="1"/>
  <c r="X17" i="24"/>
  <c r="W17" i="24"/>
  <c r="V17" i="24"/>
  <c r="U17" i="24"/>
  <c r="T17" i="24"/>
  <c r="S17" i="24"/>
  <c r="Q17" i="24"/>
  <c r="P17" i="24"/>
  <c r="O17" i="24"/>
  <c r="N17" i="24"/>
  <c r="K17" i="24"/>
  <c r="J17" i="24"/>
  <c r="I17" i="24"/>
  <c r="H17" i="24"/>
  <c r="G17" i="24"/>
  <c r="F17" i="24"/>
  <c r="E17" i="24"/>
  <c r="D17" i="24"/>
  <c r="C17" i="24"/>
  <c r="R16" i="24"/>
  <c r="AA16" i="24" s="1"/>
  <c r="R15" i="24"/>
  <c r="R14" i="24"/>
  <c r="AA14" i="24" s="1"/>
  <c r="X13" i="24"/>
  <c r="W13" i="24"/>
  <c r="V13" i="24"/>
  <c r="U13" i="24"/>
  <c r="T13" i="24"/>
  <c r="S13" i="24"/>
  <c r="R13" i="24"/>
  <c r="Q13" i="24"/>
  <c r="P13" i="24"/>
  <c r="O13" i="24"/>
  <c r="N13" i="24"/>
  <c r="K13" i="24"/>
  <c r="J13" i="24"/>
  <c r="I13" i="24"/>
  <c r="H13" i="24"/>
  <c r="G13" i="24"/>
  <c r="F13" i="24"/>
  <c r="E13" i="24"/>
  <c r="D13" i="24"/>
  <c r="C13" i="24"/>
  <c r="X9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M20" i="26"/>
  <c r="L20" i="26"/>
  <c r="K20" i="26"/>
  <c r="J20" i="26"/>
  <c r="I20" i="26"/>
  <c r="H20" i="26"/>
  <c r="G20" i="26"/>
  <c r="F20" i="26"/>
  <c r="E20" i="26"/>
  <c r="D20" i="26"/>
  <c r="C20" i="26"/>
  <c r="B20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O27" i="25" l="1"/>
  <c r="Q20" i="20"/>
  <c r="R28" i="20"/>
  <c r="AR24" i="25"/>
  <c r="AS29" i="25"/>
  <c r="P37" i="20"/>
  <c r="Q39" i="20"/>
  <c r="J22" i="26"/>
  <c r="I22" i="26"/>
  <c r="H22" i="26"/>
  <c r="E22" i="26"/>
  <c r="G22" i="26"/>
  <c r="K22" i="26"/>
  <c r="M22" i="26"/>
  <c r="AB14" i="24"/>
  <c r="AB16" i="24"/>
  <c r="AA9" i="24"/>
  <c r="AB9" i="24"/>
  <c r="AB18" i="24"/>
  <c r="AB20" i="24"/>
  <c r="AI18" i="25"/>
  <c r="AH18" i="25" s="1"/>
  <c r="R17" i="24"/>
  <c r="F22" i="26"/>
  <c r="L22" i="26"/>
  <c r="D22" i="26"/>
  <c r="B22" i="26"/>
  <c r="N21" i="26"/>
  <c r="N23" i="26"/>
  <c r="C22" i="26"/>
  <c r="N20" i="26"/>
  <c r="AA19" i="24"/>
  <c r="AB19" i="24"/>
  <c r="R21" i="24"/>
  <c r="AA21" i="24" s="1"/>
  <c r="AA6" i="24"/>
  <c r="AB6" i="24"/>
  <c r="AA15" i="24"/>
  <c r="AB15" i="24"/>
  <c r="AA17" i="24"/>
  <c r="AB17" i="24"/>
  <c r="AA13" i="24"/>
  <c r="AB13" i="24"/>
  <c r="G101" i="22"/>
  <c r="G103" i="22"/>
  <c r="G105" i="22"/>
  <c r="G107" i="22"/>
  <c r="G109" i="22"/>
  <c r="G111" i="22"/>
  <c r="G113" i="22"/>
  <c r="G123" i="22"/>
  <c r="G122" i="22" s="1"/>
  <c r="G121" i="22" s="1"/>
  <c r="G120" i="22" s="1"/>
  <c r="G119" i="22" s="1"/>
  <c r="G118" i="22" s="1"/>
  <c r="G117" i="22" s="1"/>
  <c r="G116" i="22" s="1"/>
  <c r="G115" i="22" s="1"/>
  <c r="G102" i="22"/>
  <c r="G104" i="22"/>
  <c r="G106" i="22"/>
  <c r="G108" i="22"/>
  <c r="G110" i="22"/>
  <c r="G112" i="22"/>
  <c r="G114" i="22"/>
  <c r="B19" i="21"/>
  <c r="B21" i="21" s="1"/>
  <c r="N17" i="21"/>
  <c r="N19" i="21" s="1"/>
  <c r="N6" i="21"/>
  <c r="N8" i="21"/>
  <c r="O37" i="20" l="1"/>
  <c r="P39" i="20"/>
  <c r="P20" i="20"/>
  <c r="Q28" i="20"/>
  <c r="AQ24" i="25"/>
  <c r="AR29" i="25"/>
  <c r="AN27" i="25"/>
  <c r="AG18" i="25"/>
  <c r="AF18" i="25" s="1"/>
  <c r="N22" i="26"/>
  <c r="AB21" i="24"/>
  <c r="AM27" i="25" l="1"/>
  <c r="O20" i="20"/>
  <c r="P28" i="20"/>
  <c r="AP24" i="25"/>
  <c r="AQ29" i="25"/>
  <c r="N37" i="20"/>
  <c r="O39" i="20"/>
  <c r="AE18" i="25"/>
  <c r="AD18" i="25" s="1"/>
  <c r="C21" i="21"/>
  <c r="D21" i="21"/>
  <c r="E21" i="21"/>
  <c r="F21" i="21"/>
  <c r="G21" i="21"/>
  <c r="H21" i="21"/>
  <c r="I21" i="21"/>
  <c r="J21" i="21"/>
  <c r="K21" i="21"/>
  <c r="L21" i="21"/>
  <c r="M2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3" i="21"/>
  <c r="B47" i="21"/>
  <c r="C47" i="21"/>
  <c r="D47" i="21"/>
  <c r="E47" i="21"/>
  <c r="F47" i="21"/>
  <c r="G47" i="21"/>
  <c r="H47" i="21"/>
  <c r="I47" i="21"/>
  <c r="J47" i="21"/>
  <c r="K47" i="21"/>
  <c r="L47" i="21"/>
  <c r="M47" i="21"/>
  <c r="N46" i="21"/>
  <c r="B124" i="21" s="1"/>
  <c r="B62" i="21"/>
  <c r="C62" i="21"/>
  <c r="D62" i="21"/>
  <c r="E62" i="21"/>
  <c r="F62" i="21"/>
  <c r="G62" i="21"/>
  <c r="H62" i="21"/>
  <c r="I62" i="21"/>
  <c r="J62" i="21"/>
  <c r="K62" i="21"/>
  <c r="L62" i="21"/>
  <c r="M62" i="21"/>
  <c r="N61" i="21"/>
  <c r="M37" i="20" l="1"/>
  <c r="N39" i="20"/>
  <c r="N20" i="20"/>
  <c r="O28" i="20"/>
  <c r="AO24" i="25"/>
  <c r="AP29" i="25"/>
  <c r="AL27" i="25"/>
  <c r="N62" i="21"/>
  <c r="N47" i="21"/>
  <c r="B125" i="21" s="1"/>
  <c r="AC18" i="25"/>
  <c r="N34" i="21"/>
  <c r="N21" i="21"/>
  <c r="AK27" i="25" l="1"/>
  <c r="M20" i="20"/>
  <c r="N28" i="20"/>
  <c r="AN24" i="25"/>
  <c r="AO29" i="25"/>
  <c r="L37" i="20"/>
  <c r="M39" i="20"/>
  <c r="AX27" i="25"/>
  <c r="AX29" i="25" s="1"/>
  <c r="L28" i="71"/>
  <c r="M28" i="71"/>
  <c r="N28" i="71"/>
  <c r="L47" i="71"/>
  <c r="M47" i="71"/>
  <c r="N47" i="71"/>
  <c r="L46" i="71"/>
  <c r="M46" i="71"/>
  <c r="N46" i="71"/>
  <c r="K49" i="71"/>
  <c r="L49" i="71"/>
  <c r="M49" i="71"/>
  <c r="N49" i="71"/>
  <c r="N38" i="71" l="1"/>
  <c r="N48" i="71"/>
  <c r="N43" i="71"/>
  <c r="M38" i="71"/>
  <c r="O38" i="71" s="1"/>
  <c r="M43" i="71"/>
  <c r="M48" i="71"/>
  <c r="K37" i="20"/>
  <c r="L39" i="20"/>
  <c r="L20" i="20"/>
  <c r="M28" i="20"/>
  <c r="L38" i="71"/>
  <c r="L43" i="71"/>
  <c r="L48" i="71"/>
  <c r="AM24" i="25"/>
  <c r="AN29" i="25"/>
  <c r="AJ27" i="25"/>
  <c r="O48" i="71"/>
  <c r="N33" i="71"/>
  <c r="O28" i="71"/>
  <c r="O46" i="71"/>
  <c r="O47" i="71"/>
  <c r="N52" i="71" s="1"/>
  <c r="L33" i="71"/>
  <c r="O49" i="71"/>
  <c r="M33" i="71"/>
  <c r="AI27" i="25" l="1"/>
  <c r="J37" i="20"/>
  <c r="K39" i="20"/>
  <c r="AL24" i="25"/>
  <c r="AM29" i="25"/>
  <c r="K20" i="20"/>
  <c r="L28" i="20"/>
  <c r="O43" i="71"/>
  <c r="O33" i="71"/>
  <c r="AX10" i="25"/>
  <c r="AX12" i="25" s="1"/>
  <c r="AW10" i="25"/>
  <c r="AW12" i="25" s="1"/>
  <c r="AV10" i="25"/>
  <c r="AV12" i="25" s="1"/>
  <c r="AU10" i="25"/>
  <c r="AU12" i="25" s="1"/>
  <c r="AT10" i="25"/>
  <c r="AT12" i="25" s="1"/>
  <c r="AS10" i="25"/>
  <c r="AS12" i="25" s="1"/>
  <c r="AR10" i="25"/>
  <c r="AR12" i="25" s="1"/>
  <c r="AQ10" i="25"/>
  <c r="AQ12" i="25" s="1"/>
  <c r="AP10" i="25"/>
  <c r="AP12" i="25" s="1"/>
  <c r="AO10" i="25"/>
  <c r="AO12" i="25" s="1"/>
  <c r="AN10" i="25"/>
  <c r="AN12" i="25" s="1"/>
  <c r="AM10" i="25"/>
  <c r="AM12" i="25" s="1"/>
  <c r="AL10" i="25"/>
  <c r="AL12" i="25" s="1"/>
  <c r="AK10" i="25"/>
  <c r="AK12" i="25" s="1"/>
  <c r="AJ10" i="25"/>
  <c r="AJ12" i="25" s="1"/>
  <c r="AI10" i="25"/>
  <c r="AI12" i="25" s="1"/>
  <c r="AH10" i="25"/>
  <c r="AH12" i="25" s="1"/>
  <c r="AG10" i="25"/>
  <c r="AG12" i="25" s="1"/>
  <c r="AF10" i="25"/>
  <c r="AF12" i="25" s="1"/>
  <c r="AE10" i="25"/>
  <c r="AE12" i="25" s="1"/>
  <c r="AD10" i="25"/>
  <c r="AD12" i="25" s="1"/>
  <c r="AC10" i="25"/>
  <c r="AC12" i="25" s="1"/>
  <c r="AB10" i="25"/>
  <c r="AB12" i="25" s="1"/>
  <c r="J20" i="20" l="1"/>
  <c r="K28" i="20"/>
  <c r="I37" i="20"/>
  <c r="J39" i="20"/>
  <c r="AK24" i="25"/>
  <c r="AL29" i="25"/>
  <c r="AH27" i="25"/>
  <c r="AG27" i="25" l="1"/>
  <c r="H37" i="20"/>
  <c r="I39" i="20"/>
  <c r="AJ24" i="25"/>
  <c r="AK29" i="25"/>
  <c r="I20" i="20"/>
  <c r="J28" i="20"/>
  <c r="H20" i="20" l="1"/>
  <c r="I28" i="20"/>
  <c r="G37" i="20"/>
  <c r="H39" i="20"/>
  <c r="AI24" i="25"/>
  <c r="AJ29" i="25"/>
  <c r="AF27" i="25"/>
  <c r="AE27" i="25" l="1"/>
  <c r="F37" i="20"/>
  <c r="G39" i="20"/>
  <c r="AH24" i="25"/>
  <c r="AI29" i="25"/>
  <c r="G20" i="20"/>
  <c r="H28" i="20"/>
  <c r="F20" i="20" l="1"/>
  <c r="G28" i="20"/>
  <c r="E37" i="20"/>
  <c r="F39" i="20"/>
  <c r="AG24" i="25"/>
  <c r="AH29" i="25"/>
  <c r="AD27" i="25"/>
  <c r="AC27" i="25" l="1"/>
  <c r="D37" i="20"/>
  <c r="E39" i="20"/>
  <c r="AF24" i="25"/>
  <c r="AG29" i="25"/>
  <c r="E20" i="20"/>
  <c r="F28" i="20"/>
  <c r="C37" i="20" l="1"/>
  <c r="C39" i="20" s="1"/>
  <c r="D39" i="20"/>
  <c r="D20" i="20"/>
  <c r="E28" i="20"/>
  <c r="AE24" i="25"/>
  <c r="AF29" i="25"/>
  <c r="C20" i="20" l="1"/>
  <c r="D28" i="20"/>
  <c r="AD24" i="25"/>
  <c r="AE29" i="25"/>
  <c r="AC24" i="25" l="1"/>
  <c r="AC29" i="25" s="1"/>
  <c r="AD29" i="25"/>
  <c r="B20" i="20"/>
  <c r="B28" i="20" s="1"/>
  <c r="C28" i="20"/>
</calcChain>
</file>

<file path=xl/sharedStrings.xml><?xml version="1.0" encoding="utf-8"?>
<sst xmlns="http://schemas.openxmlformats.org/spreadsheetml/2006/main" count="12239" uniqueCount="1535">
  <si>
    <t>Chlorophyll a and Secchi</t>
  </si>
  <si>
    <t>Chlorophyll, ug/L</t>
  </si>
  <si>
    <t>SITE</t>
  </si>
  <si>
    <t>Bear Creek Reservoir Monitoring Program</t>
  </si>
  <si>
    <t>Total Suspended Solids, mg/L</t>
  </si>
  <si>
    <t>Secchi Depth, m</t>
  </si>
  <si>
    <t>Notes</t>
  </si>
  <si>
    <t xml:space="preserve"> Reservoir</t>
  </si>
  <si>
    <t>Peak Chlorophyll-a [ug/l]</t>
  </si>
  <si>
    <t>Parameter</t>
  </si>
  <si>
    <t>Site</t>
  </si>
  <si>
    <t>Chlorophyll-a (ug/L)</t>
  </si>
  <si>
    <t>Nitrate-Nitrogen (ug/L)</t>
  </si>
  <si>
    <t xml:space="preserve">Total Phosphorus (ug/L) </t>
  </si>
  <si>
    <t>Total Suspended Solids (mg/L)</t>
  </si>
  <si>
    <t>Secchi Depth (m)</t>
  </si>
  <si>
    <t>Average</t>
  </si>
  <si>
    <t>Reservoir Average</t>
  </si>
  <si>
    <t>Turkey Creek Inflow</t>
  </si>
  <si>
    <t>Bear Creek Inflow</t>
  </si>
  <si>
    <t>Bear Creek Outflow</t>
  </si>
  <si>
    <t>Lower Bear Creek</t>
  </si>
  <si>
    <t>Total Inflow</t>
  </si>
  <si>
    <t>Reservoir Top</t>
  </si>
  <si>
    <t>Reservoir Middle</t>
  </si>
  <si>
    <t>Reservoir Bottom</t>
  </si>
  <si>
    <t>Secchi</t>
  </si>
  <si>
    <t>Reservoir Outflow</t>
  </si>
  <si>
    <t>TP</t>
  </si>
  <si>
    <t>TN</t>
  </si>
  <si>
    <t>Chl</t>
  </si>
  <si>
    <t>Chl-peak</t>
  </si>
  <si>
    <t>Seasonal Means</t>
  </si>
  <si>
    <t>XSD</t>
  </si>
  <si>
    <t>XCA</t>
  </si>
  <si>
    <t>XTP</t>
  </si>
  <si>
    <t>Annual Means</t>
  </si>
  <si>
    <t>Carlson's Annual</t>
  </si>
  <si>
    <t xml:space="preserve">Carlson's Seasonal </t>
  </si>
  <si>
    <t>lca</t>
  </si>
  <si>
    <t>ltp</t>
  </si>
  <si>
    <t>lsd</t>
  </si>
  <si>
    <t>lw</t>
  </si>
  <si>
    <t>hyper</t>
  </si>
  <si>
    <t>eu</t>
  </si>
  <si>
    <t>Walker Model - Annual Averages</t>
  </si>
  <si>
    <t>Walker Model - Seasonal Averages</t>
  </si>
  <si>
    <t>year</t>
  </si>
  <si>
    <t>Conc</t>
  </si>
  <si>
    <t xml:space="preserve">Year </t>
  </si>
  <si>
    <t>Nitrate-nitrogen ug/l</t>
  </si>
  <si>
    <t>Retained in Reservoir</t>
  </si>
  <si>
    <t>Average Inflow</t>
  </si>
  <si>
    <t>Retained In Reservoir</t>
  </si>
  <si>
    <t>Total Phosphorus Trends</t>
  </si>
  <si>
    <t>Value</t>
  </si>
  <si>
    <t>25-30</t>
  </si>
  <si>
    <t>Oligotrophic-Mesotropic</t>
  </si>
  <si>
    <t>45-50</t>
  </si>
  <si>
    <t>Mesotrophic-Eutrophic</t>
  </si>
  <si>
    <t>65-70</t>
  </si>
  <si>
    <t>Eutrophic-Hypereutrophic</t>
  </si>
  <si>
    <t>Carlson</t>
  </si>
  <si>
    <t>40-50</t>
  </si>
  <si>
    <t>Total Suspended Sediments (mg/l)</t>
  </si>
  <si>
    <t>Nitrate (NO3-N) (ug/l)</t>
  </si>
  <si>
    <t>Total Phosphorus (ug/l)</t>
  </si>
  <si>
    <t>Total Phosphorus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</si>
  <si>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</si>
  <si>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</si>
  <si>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</si>
  <si>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</si>
  <si>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</si>
  <si>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</si>
  <si>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</si>
  <si>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</si>
  <si>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</si>
  <si>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</si>
  <si>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</si>
  <si>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</si>
  <si>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ug/l*.002723=pounds</t>
  </si>
  <si>
    <t>Nitrate Pounds</t>
  </si>
  <si>
    <t>Peak</t>
  </si>
  <si>
    <t>&gt;70</t>
  </si>
  <si>
    <t>Hypereutrophic</t>
  </si>
  <si>
    <t>Days</t>
  </si>
  <si>
    <t>Ac-ft/month Bear Creek Reservoir</t>
  </si>
  <si>
    <t>Annual ac-ft/yr</t>
  </si>
  <si>
    <t>Annual Mean</t>
  </si>
  <si>
    <t>Total Load</t>
  </si>
  <si>
    <t>Annual Average</t>
  </si>
  <si>
    <t>Seasonal Mean</t>
  </si>
  <si>
    <t>Annual Reservoir Average</t>
  </si>
  <si>
    <t>Seasonal Reservoir Average</t>
  </si>
  <si>
    <t>Estimated Monthly Flow (ac-ft) At Stations</t>
  </si>
  <si>
    <t>Year</t>
  </si>
  <si>
    <t>50-65</t>
  </si>
  <si>
    <t>Eutrophic</t>
  </si>
  <si>
    <t>30-45</t>
  </si>
  <si>
    <t>Mesotrophic</t>
  </si>
  <si>
    <t>Eu-hyp</t>
  </si>
  <si>
    <t>Hyp</t>
  </si>
  <si>
    <t>Eu</t>
  </si>
  <si>
    <t>Transition State</t>
  </si>
  <si>
    <t>Reservoir Annual Average Concentrations</t>
  </si>
  <si>
    <t>Water Column</t>
  </si>
  <si>
    <t>Top</t>
  </si>
  <si>
    <t>Mid</t>
  </si>
  <si>
    <t>Seasonal Average</t>
  </si>
  <si>
    <t>Sechhi</t>
  </si>
  <si>
    <t>TSI Index</t>
  </si>
  <si>
    <t>Chlorophyll-a</t>
  </si>
  <si>
    <t>TSS (Pounds)</t>
  </si>
  <si>
    <t>Total Phosphorus Pounds</t>
  </si>
  <si>
    <t>Turkey Creek</t>
  </si>
  <si>
    <t xml:space="preserve">Bear Creek </t>
  </si>
  <si>
    <t xml:space="preserve">Turkey Creek </t>
  </si>
  <si>
    <t>Bear Creek</t>
  </si>
  <si>
    <t>Average arce-ft/day</t>
  </si>
  <si>
    <t>Chlorophyll</t>
  </si>
  <si>
    <t>Index (f)</t>
  </si>
  <si>
    <t>Secchi (ft)</t>
  </si>
  <si>
    <t>Annual Reservoir</t>
  </si>
  <si>
    <t>Seasonal Reservoir</t>
  </si>
  <si>
    <t>Annual Average Total Suspended Sediments [mg/l]</t>
  </si>
  <si>
    <t>Peak Total Suspended Sediments [mg/l]</t>
  </si>
  <si>
    <t>Phosphorus</t>
  </si>
  <si>
    <t>Nitrogen</t>
  </si>
  <si>
    <t>Total Suspended Sediments</t>
  </si>
  <si>
    <t>ltn</t>
  </si>
  <si>
    <t>Bear Creek Lair O'Bear</t>
  </si>
  <si>
    <t>Nitrate-Nitrogen (ug/l)</t>
  </si>
  <si>
    <t>Jefferson County, Colorado</t>
  </si>
  <si>
    <t>Hydrologic Unit Code 10190002</t>
  </si>
  <si>
    <t>Latitude  39°39'08", Longitude 105°10'23" NAD27</t>
  </si>
  <si>
    <t>Drainage area 176  square miles</t>
  </si>
  <si>
    <t>Contributing drainage area 176  square miles</t>
  </si>
  <si>
    <t>Gage datum 5,645.00 feet above sea level NGVD29</t>
  </si>
  <si>
    <t>Association Annual ac-ft/yr</t>
  </si>
  <si>
    <t>0-25</t>
  </si>
  <si>
    <t>Oligotrophic</t>
  </si>
  <si>
    <t>Oligotrophic-Mesotrophic</t>
  </si>
  <si>
    <t>65+</t>
  </si>
  <si>
    <t>Walker TI</t>
  </si>
  <si>
    <t>Date</t>
  </si>
  <si>
    <t>Average Annual Sechhi Depth (meters)</t>
  </si>
  <si>
    <t>Time</t>
  </si>
  <si>
    <t>SC</t>
  </si>
  <si>
    <t>DO</t>
  </si>
  <si>
    <t>Temp</t>
  </si>
  <si>
    <t>pH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</si>
  <si>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</si>
  <si>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</si>
  <si>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</si>
  <si>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</si>
  <si>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</si>
  <si>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</si>
  <si>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</si>
  <si>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</si>
  <si>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</si>
  <si>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Secchi m</t>
  </si>
  <si>
    <t>Width (feet)</t>
  </si>
  <si>
    <t>Conditions</t>
  </si>
  <si>
    <t>Distance</t>
  </si>
  <si>
    <t>Depth</t>
  </si>
  <si>
    <t>Vel Ave Ft/sec</t>
  </si>
  <si>
    <t>Area</t>
  </si>
  <si>
    <t>Gage</t>
  </si>
  <si>
    <t>Discharge,cfs</t>
  </si>
  <si>
    <t>cfs</t>
  </si>
  <si>
    <t>T Depth m</t>
  </si>
  <si>
    <t>Coyote Gulch Upper</t>
  </si>
  <si>
    <t>Coyote Gulch Lower</t>
  </si>
  <si>
    <t>Phosphorus, total</t>
  </si>
  <si>
    <t>Total Dissolved Phosphorus</t>
  </si>
  <si>
    <t>Chlorophyll a</t>
  </si>
  <si>
    <t>Parameter (ug/l)</t>
  </si>
  <si>
    <t>Bear Creek Laboratory Monitoring Data</t>
  </si>
  <si>
    <t xml:space="preserve">Residue, Non-Filterable (TSS) </t>
  </si>
  <si>
    <t>Nitrate/Nitrite as N, dissolved</t>
  </si>
  <si>
    <t>Site 5</t>
  </si>
  <si>
    <t>10m</t>
  </si>
  <si>
    <t>11m</t>
  </si>
  <si>
    <t>BCReservoir</t>
  </si>
  <si>
    <t>Reservoir Profiles</t>
  </si>
  <si>
    <t>date:</t>
  </si>
  <si>
    <t>TCIn; 16a</t>
  </si>
  <si>
    <t>BCIn; 15a</t>
  </si>
  <si>
    <t>LBCout; 45</t>
  </si>
  <si>
    <t>40a/40c</t>
  </si>
  <si>
    <t>gage</t>
  </si>
  <si>
    <t>Site 41 (1)</t>
  </si>
  <si>
    <t>Site 42 (3)</t>
  </si>
  <si>
    <t>Site 43 (4)</t>
  </si>
  <si>
    <t>Site 44 (5)</t>
  </si>
  <si>
    <t xml:space="preserve">Total Nitrogen </t>
  </si>
  <si>
    <t>Aphanizomenon flos-aquae</t>
  </si>
  <si>
    <t>Total Nitrogen</t>
  </si>
  <si>
    <t xml:space="preserve">Total Dissolved Phosphorus, ug/l </t>
  </si>
  <si>
    <t>Total Dissolved Phosphorus, ug/l</t>
  </si>
  <si>
    <t>Total Phosphorus, ug/l</t>
  </si>
  <si>
    <t>Reservoir - Top (NO3)</t>
  </si>
  <si>
    <t>Reservoir - Lower (NO3)</t>
  </si>
  <si>
    <t>Water Year</t>
  </si>
  <si>
    <t>Total Turkey Creek Inflow (Acre-Ft/Year)</t>
  </si>
  <si>
    <t>00060, Discharge, cubic feet per second</t>
  </si>
  <si>
    <t>Total Reservoir Inflow (Acre-Ft/Year)</t>
  </si>
  <si>
    <t>Bear Creek Inflow, Site 15a</t>
  </si>
  <si>
    <t>Turkey Creek Inflow, Site 16a</t>
  </si>
  <si>
    <t>Lower Bear Creek Outflow, Site 45</t>
  </si>
  <si>
    <t>Reservoir Sites</t>
  </si>
  <si>
    <t>Reservoir Site 40</t>
  </si>
  <si>
    <t>9.0 (13.0)</t>
  </si>
  <si>
    <t>23.3 (23.8)</t>
  </si>
  <si>
    <t>Standard</t>
  </si>
  <si>
    <t>site 40</t>
  </si>
  <si>
    <t>Site 41</t>
  </si>
  <si>
    <t>Site 42</t>
  </si>
  <si>
    <t>Site 43</t>
  </si>
  <si>
    <t>Site 44</t>
  </si>
  <si>
    <t>S(Apr-Dec)</t>
  </si>
  <si>
    <t>S(Jan-Mar)</t>
  </si>
  <si>
    <t>Profile Average (mg/l)</t>
  </si>
  <si>
    <t>Total Depth Profile (m)</t>
  </si>
  <si>
    <t>Site 36</t>
  </si>
  <si>
    <t>Nitrogen, ammonia</t>
  </si>
  <si>
    <t>Site 37</t>
  </si>
  <si>
    <t>Site 4b</t>
  </si>
  <si>
    <t>Site 8a</t>
  </si>
  <si>
    <t>Site 9</t>
  </si>
  <si>
    <t>Site 12</t>
  </si>
  <si>
    <t>Site 13a</t>
  </si>
  <si>
    <t>Site 14a</t>
  </si>
  <si>
    <t>Site 18</t>
  </si>
  <si>
    <t>Site 19</t>
  </si>
  <si>
    <t>Site 25</t>
  </si>
  <si>
    <t>Site 35</t>
  </si>
  <si>
    <t>Site 50</t>
  </si>
  <si>
    <t xml:space="preserve">Site ID </t>
  </si>
  <si>
    <t>Site Location by Stream Segment</t>
  </si>
  <si>
    <t>Segment 1a</t>
  </si>
  <si>
    <t>Site 3a</t>
  </si>
  <si>
    <t>Above Evergreen Lake at CDOW Site</t>
  </si>
  <si>
    <t>Segment 1e</t>
  </si>
  <si>
    <t>Bear Creek Cabins at CDOW Site</t>
  </si>
  <si>
    <t>O'Fallon Park, west end at CDOW Site</t>
  </si>
  <si>
    <t>Lair o' the Bear Park, at CDOW site</t>
  </si>
  <si>
    <t>Below Idledale, Shady Lane at CDOW site</t>
  </si>
  <si>
    <t>Segment 3</t>
  </si>
  <si>
    <t>Vance Creek (Mt. Evans Wilderness drainage)</t>
  </si>
  <si>
    <t>Segment 5</t>
  </si>
  <si>
    <t>Cub Creek, Upstream of Cub Creek Park</t>
  </si>
  <si>
    <t>Cub Creek, Upstream @ Brookforest Inn</t>
  </si>
  <si>
    <t>Segment 6a</t>
  </si>
  <si>
    <t>South Turkey Creek Aspen Park Metropolitan District</t>
  </si>
  <si>
    <t>Segment 6b</t>
  </si>
  <si>
    <t>North Turkey Creek Flying J Ranch Bridge</t>
  </si>
  <si>
    <t>NO3-NO2 Ug/l</t>
  </si>
  <si>
    <t>Ammonia Ug/l</t>
  </si>
  <si>
    <t>T Phos Ug/l</t>
  </si>
  <si>
    <t>50 weir</t>
  </si>
  <si>
    <t>TN Ug/l</t>
  </si>
  <si>
    <t>Above EMD WWTP, CDOW downtown site</t>
  </si>
  <si>
    <t>Morrison Park west, CDOW Site</t>
  </si>
  <si>
    <t>SC (ms/cm)</t>
  </si>
  <si>
    <t>Temp °C</t>
  </si>
  <si>
    <t>DO(mg/l)</t>
  </si>
  <si>
    <t>Location</t>
  </si>
  <si>
    <t>Segment</t>
  </si>
  <si>
    <t>4a</t>
  </si>
  <si>
    <t>6b</t>
  </si>
  <si>
    <t xml:space="preserve"> Bear Creek Reservoir Monitoring Program</t>
  </si>
  <si>
    <t>Bottom</t>
  </si>
  <si>
    <t>EU</t>
  </si>
  <si>
    <t>1/2m</t>
  </si>
  <si>
    <t>1 1/2m</t>
  </si>
  <si>
    <t>2 1/2m</t>
  </si>
  <si>
    <t>3 1/2m</t>
  </si>
  <si>
    <t xml:space="preserve"> BEAR CREEK ABOVE BEAR CREEK LAKE NEAR MORRISON, CO</t>
  </si>
  <si>
    <r>
      <t xml:space="preserve">Temperature, 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</t>
    </r>
  </si>
  <si>
    <t xml:space="preserve">Annual </t>
  </si>
  <si>
    <t>Temp 1/2-2m</t>
  </si>
  <si>
    <t>Average1/2-2m (mg/l)</t>
  </si>
  <si>
    <t>Total Nitrogen (ug/l)</t>
  </si>
  <si>
    <t>Condition</t>
  </si>
  <si>
    <t xml:space="preserve">Bear Creek Cabins </t>
  </si>
  <si>
    <t xml:space="preserve">Morrison </t>
  </si>
  <si>
    <t>Flow (cfs)</t>
  </si>
  <si>
    <t>Dissolved Oxygen (mg/l)</t>
  </si>
  <si>
    <t>Site 4 Evergreen Lake</t>
  </si>
  <si>
    <t>Evergreen Lake</t>
  </si>
  <si>
    <t>DO1/2-2m</t>
  </si>
  <si>
    <t>pH wc</t>
  </si>
  <si>
    <t>SC wc</t>
  </si>
  <si>
    <t>Substrate</t>
  </si>
  <si>
    <t xml:space="preserve">Vel Ave </t>
  </si>
  <si>
    <t>Width</t>
  </si>
  <si>
    <t>Samplers</t>
  </si>
  <si>
    <t>Weather</t>
  </si>
  <si>
    <t>Site 3a-Keys on the Green</t>
  </si>
  <si>
    <t>Site 5-Little Bear Downtown</t>
  </si>
  <si>
    <t>Site 8-Bear Creek Cabins</t>
  </si>
  <si>
    <t>Site 9-O'Fallon Park</t>
  </si>
  <si>
    <t>Site 12-Lair O' The Bear</t>
  </si>
  <si>
    <t>Site 13a-Idledale</t>
  </si>
  <si>
    <t>Site 14a-Morrison Park West</t>
  </si>
  <si>
    <t>Site 18-South Turkey Creek</t>
  </si>
  <si>
    <t>Site 19 -North Turkey Creek</t>
  </si>
  <si>
    <t>8a</t>
  </si>
  <si>
    <t>13a</t>
  </si>
  <si>
    <t>July</t>
  </si>
  <si>
    <t>August</t>
  </si>
  <si>
    <t>x</t>
  </si>
  <si>
    <t>MAX</t>
  </si>
  <si>
    <t>MIN</t>
  </si>
  <si>
    <t>avg</t>
  </si>
  <si>
    <t>June</t>
  </si>
  <si>
    <t>Ammonia</t>
  </si>
  <si>
    <t xml:space="preserve">Median </t>
  </si>
  <si>
    <t>Average Total Nitrogen [ug/l]: -1m</t>
  </si>
  <si>
    <t>Average Total Nitrogen [ug/l]: -10m</t>
  </si>
  <si>
    <t>Peak Annual Total Phosphorus [ug/l] Water Column</t>
  </si>
  <si>
    <t>Total Nitrogen Pounds</t>
  </si>
  <si>
    <t>Average Annual Ortho Phosphorus ug/l] Water Column</t>
  </si>
  <si>
    <t>Peak Annual Ortho Phosphorus [ug/l] Water Column</t>
  </si>
  <si>
    <t>Average Annual Nitrate-Nitrogen [ug/l] Water Column</t>
  </si>
  <si>
    <t>Peak Annual Nitrate-Nitrogen [ug/l] Water Column</t>
  </si>
  <si>
    <t>Average Annual Total Nitrogen [ug/l]: Water Column</t>
  </si>
  <si>
    <t>Growing Season Total Phosphorus [ug/l]: -1m</t>
  </si>
  <si>
    <t>Growing Season Total Phosphorus [ug/l]: -10m</t>
  </si>
  <si>
    <t>Average Annual Total Phosphorus [ug/l] -1m</t>
  </si>
  <si>
    <t>Average Annual Total Phosphorus [ug/l] -10m</t>
  </si>
  <si>
    <t>Growing Season Total Phosphorus [ug/l]: Water Column</t>
  </si>
  <si>
    <t>Average Annual Total Phosphorus [ug/l]: Water Column</t>
  </si>
  <si>
    <t>Average Growing Season Chlorophyll-a [ug/l (-1m)]</t>
  </si>
  <si>
    <t>Average Annual Chlorophyll-a [ug/l (-1m)]</t>
  </si>
  <si>
    <t>Dissolved Oxygen</t>
  </si>
  <si>
    <t>Reservoir Growing Season July to September</t>
  </si>
  <si>
    <t>Growing Season Average Nitrate-Nitrogen [ug/l] Water Column</t>
  </si>
  <si>
    <t>Growing Season Total Nitrogen [ug/l]: Water Column</t>
  </si>
  <si>
    <t>Growing Season Total Nitrogen [ug/l]: -1m</t>
  </si>
  <si>
    <t>Growing Season Total Nitrogen [ug/l]: -10m</t>
  </si>
  <si>
    <t>Growing Season Average Total Suspended Sediments [mg/l]</t>
  </si>
  <si>
    <t>Growing Season Average Ortho Phosphorus [ug/l] Water Column</t>
  </si>
  <si>
    <t>Growing Season Average Secchi Depth (meters)</t>
  </si>
  <si>
    <t>Temperature C</t>
  </si>
  <si>
    <t>Specific Conductance ms/cm</t>
  </si>
  <si>
    <t>Dissolved Oxygen mg/l</t>
  </si>
  <si>
    <t>Site 36 Outlets</t>
  </si>
  <si>
    <t>Site 63 Bottom Plume</t>
  </si>
  <si>
    <t>Site 58 BC Above SRR</t>
  </si>
  <si>
    <t>Site 2a-Golden Willow UBC</t>
  </si>
  <si>
    <t>Site 2a</t>
  </si>
  <si>
    <t>Site 58</t>
  </si>
  <si>
    <t>South Turkey Creek Myers Ranch</t>
  </si>
  <si>
    <t>Site 37 Bear Creek</t>
  </si>
  <si>
    <t>Site 40 Central Pool</t>
  </si>
  <si>
    <t>Site 41- BC Outlet</t>
  </si>
  <si>
    <t>Site 42 - South Dam</t>
  </si>
  <si>
    <t>Site 43 - TC Inlet</t>
  </si>
  <si>
    <t>Site 44 - BC Inlet</t>
  </si>
  <si>
    <t>Specific Conductance</t>
  </si>
  <si>
    <t>Dissolved Oxygen, mg/l</t>
  </si>
  <si>
    <t>63- Est Bottom Plume</t>
  </si>
  <si>
    <t>36 - Outlet Summit Lake</t>
  </si>
  <si>
    <t>37 - Upper Bear Creek</t>
  </si>
  <si>
    <t>16a-Turkey Creek Inflow</t>
  </si>
  <si>
    <t>15a-Bear Creek Inflow</t>
  </si>
  <si>
    <t>45-Bear Creek Discharge</t>
  </si>
  <si>
    <t>Average (m)</t>
  </si>
  <si>
    <t>Average 1/2-2m</t>
  </si>
  <si>
    <t>Profile Average</t>
  </si>
  <si>
    <t>Discharge V avg A</t>
  </si>
  <si>
    <t>BCR Average 1/2-2m</t>
  </si>
  <si>
    <t>BCR Site 40 Profile Average</t>
  </si>
  <si>
    <t>Site 15a-Bear Creek Inflow</t>
  </si>
  <si>
    <t>Site 16a-Turkey Creek Inflow</t>
  </si>
  <si>
    <t>Site 45-Reservoir Discharge</t>
  </si>
  <si>
    <t>Site 40a-Reservoir - Top</t>
  </si>
  <si>
    <t>Site 40c-Reservoir - Lower</t>
  </si>
  <si>
    <t>BCR Water Column Average TN</t>
  </si>
  <si>
    <t>BCR Water Column Average NO3</t>
  </si>
  <si>
    <t>Golden Willow Road UBC</t>
  </si>
  <si>
    <t>Reservoir - Top (TP)</t>
  </si>
  <si>
    <t>BCR Water Column Average TP</t>
  </si>
  <si>
    <t>Reservoir - Lower (TP)</t>
  </si>
  <si>
    <t>BCR Water Column Average OP</t>
  </si>
  <si>
    <t>Reservoir - Top (OP)</t>
  </si>
  <si>
    <t>Reservoir - Lower (OP)</t>
  </si>
  <si>
    <t>Est Periphyton Coverage %</t>
  </si>
  <si>
    <t>Water Clarity</t>
  </si>
  <si>
    <t>Chemistry</t>
  </si>
  <si>
    <t>Bear Creek above Singing River Ranch</t>
  </si>
  <si>
    <t>R</t>
  </si>
  <si>
    <t>Golden Willow Bridge</t>
  </si>
  <si>
    <t>Site 15a</t>
  </si>
  <si>
    <t>Site 24</t>
  </si>
  <si>
    <t> x</t>
  </si>
  <si>
    <t>Segment 1c</t>
  </si>
  <si>
    <t>Site 4a</t>
  </si>
  <si>
    <t>Evergreen Lake Surface, profile station</t>
  </si>
  <si>
    <t xml:space="preserve">R </t>
  </si>
  <si>
    <t>Evergreen Lake Profile Station, 1.5m</t>
  </si>
  <si>
    <t xml:space="preserve">Evergreen Lake Profile Station, 4.5m </t>
  </si>
  <si>
    <t>CDOW downtown Little Bear site</t>
  </si>
  <si>
    <t>Below Idledale, Shady Lane CDOW site</t>
  </si>
  <si>
    <t>Morrison Park west end  at CDOW Site</t>
  </si>
  <si>
    <t>x </t>
  </si>
  <si>
    <t>Site 45</t>
  </si>
  <si>
    <t>Vance Creek (Mt. Evans Wilderness)</t>
  </si>
  <si>
    <t>Site 47a</t>
  </si>
  <si>
    <t>Upper Coyote Gulch</t>
  </si>
  <si>
    <t>Site 47b</t>
  </si>
  <si>
    <t>Lower Coyote Gulch,  reservoir</t>
  </si>
  <si>
    <t>Cub Creek, Upstream Cub Creek Park</t>
  </si>
  <si>
    <t>Cub Creek @ Brookforest Inn</t>
  </si>
  <si>
    <t>Site 16a</t>
  </si>
  <si>
    <t>Summit Lake (Segment 8)</t>
  </si>
  <si>
    <t>Bear Creek Mainstem (Segment 7)</t>
  </si>
  <si>
    <t>Field Data</t>
  </si>
  <si>
    <t>Laboratory Analyses</t>
  </si>
  <si>
    <t>Nitrate+Nitrite-Nitrogen</t>
  </si>
  <si>
    <t>Total Ammonia</t>
  </si>
  <si>
    <t>Specific Conductivity</t>
  </si>
  <si>
    <t>Temperature (field probe, 1/2-m intervals in central pool)</t>
  </si>
  <si>
    <t>Bear Creek within Bear Creek Park</t>
  </si>
  <si>
    <t>Site 52</t>
  </si>
  <si>
    <t>Site 53</t>
  </si>
  <si>
    <t>Riefenberg</t>
  </si>
  <si>
    <t>Site 54</t>
  </si>
  <si>
    <t>Middle Kerr Gulch</t>
  </si>
  <si>
    <t>Kerr Gulch Mouth</t>
  </si>
  <si>
    <t xml:space="preserve">Site 55 </t>
  </si>
  <si>
    <t>Swede Gulch</t>
  </si>
  <si>
    <t xml:space="preserve">Lower Bear Creek, below reservoir concrete trace/ weir </t>
  </si>
  <si>
    <t>Flow</t>
  </si>
  <si>
    <t>Manual Flows</t>
  </si>
  <si>
    <t>Reservoirs (BCR and Evergreen)</t>
  </si>
  <si>
    <t>USGS gauge</t>
  </si>
  <si>
    <t>USGS gauge &amp; x</t>
  </si>
  <si>
    <t>BCWA Staff &amp; x</t>
  </si>
  <si>
    <t>Turkey Creek within Bear Creek Park</t>
  </si>
  <si>
    <t>Bear Creek Reservoir, Central Pool Profile</t>
  </si>
  <si>
    <t>site 42</t>
  </si>
  <si>
    <t>BCR, Outlet</t>
  </si>
  <si>
    <t>BCR South Dam</t>
  </si>
  <si>
    <t>BCR Turkey Creek Inlet</t>
  </si>
  <si>
    <t>BCR Bear Creek Inlet</t>
  </si>
  <si>
    <t>Field Profile</t>
  </si>
  <si>
    <t>Temperature (discrete field probe )</t>
  </si>
  <si>
    <t>Macroinvertebrates</t>
  </si>
  <si>
    <t>Habitat</t>
  </si>
  <si>
    <t>Periphyton Coverage (Qualitative)</t>
  </si>
  <si>
    <t>E. coli, select sites</t>
  </si>
  <si>
    <t>BCR Phytoplankton (July, August, September only; six sample sets)</t>
  </si>
  <si>
    <t>Temperature  (continuous data loggers, 1/2-2m)</t>
  </si>
  <si>
    <t>Total depth</t>
  </si>
  <si>
    <t>Secchi Reading</t>
  </si>
  <si>
    <t>BCR Sediment study (TP)</t>
  </si>
  <si>
    <t>BCR Sediment study (Organics)</t>
  </si>
  <si>
    <t>BCR Sediment Study (Grain Size)</t>
  </si>
  <si>
    <t>site 32</t>
  </si>
  <si>
    <t>Site 64</t>
  </si>
  <si>
    <t>Troublesome Mouth</t>
  </si>
  <si>
    <t>Troublesome at Culvert above West Jeff</t>
  </si>
  <si>
    <t>Site 34</t>
  </si>
  <si>
    <t>Mt Vernon Drainage, Morrison</t>
  </si>
  <si>
    <t>Site 4i</t>
  </si>
  <si>
    <t>Site 40a</t>
  </si>
  <si>
    <t>Site 40c</t>
  </si>
  <si>
    <t>JCS Outdoor Lab</t>
  </si>
  <si>
    <t>Parameter (units)</t>
  </si>
  <si>
    <t xml:space="preserve">Bear &amp;Turkey Creek Inflows, Site 15a and 16a </t>
  </si>
  <si>
    <t>Reservoir Outflow, Site 45</t>
  </si>
  <si>
    <t>Physical/Field</t>
  </si>
  <si>
    <t>Flow/ Discharge (cu m/s)</t>
  </si>
  <si>
    <t>X</t>
  </si>
  <si>
    <t>Specific Conductance (umhos/cm)</t>
  </si>
  <si>
    <t>(Profiles at sites 40, 41, 42, 43, 44)</t>
  </si>
  <si>
    <t>Secchi (meters)</t>
  </si>
  <si>
    <t>(Sites 40, 41, 42, 43, and 44</t>
  </si>
  <si>
    <t>(Profile sites 40, 41, 42, 43, 44)</t>
  </si>
  <si>
    <t>Temperature (C)</t>
  </si>
  <si>
    <t>X (Data Loggers)</t>
  </si>
  <si>
    <t>(Profile at  sites 40, 41, 42, 43, 44)</t>
  </si>
  <si>
    <t>Data Logger at site 40</t>
  </si>
  <si>
    <t>pH (standard unit)</t>
  </si>
  <si>
    <t>(Profile at sites 40, 41, 42, 43, 44 )</t>
  </si>
  <si>
    <t>Biological (Site 40 only)</t>
  </si>
  <si>
    <t>Chlorophyll a (ug/l)</t>
  </si>
  <si>
    <t>X (-1m)</t>
  </si>
  <si>
    <t>Phytoplankton (July, August, September only; six sample sets)</t>
  </si>
  <si>
    <t xml:space="preserve">Composite top 1-meter water </t>
  </si>
  <si>
    <t>Nutrients (Reservoir Site 40 only)</t>
  </si>
  <si>
    <t>X (top, lower)</t>
  </si>
  <si>
    <t>Total Dissolved Phosphorus (ug/l)</t>
  </si>
  <si>
    <t>Manual and Staff gage</t>
  </si>
  <si>
    <t>Nitrate + Nitrite Nitrogen (ug/l)</t>
  </si>
  <si>
    <t>Total Ammonia (ug/l)</t>
  </si>
  <si>
    <t>Total Depth (m)</t>
  </si>
  <si>
    <t>Bottom Sediments BCR</t>
  </si>
  <si>
    <t>Total Phosphorus (mg/kg)</t>
  </si>
  <si>
    <t>% Organics ( TOC)</t>
  </si>
  <si>
    <t>% Clay-silt</t>
  </si>
  <si>
    <t>17 sites</t>
  </si>
  <si>
    <t>18 sites</t>
  </si>
  <si>
    <t>19 sites</t>
  </si>
  <si>
    <t>Wastewater Treatment Facilities</t>
  </si>
  <si>
    <t>Total Inorganic Nitrogen (Calculation)</t>
  </si>
  <si>
    <t>Daily average effluent discharge</t>
  </si>
  <si>
    <t>Ammonia-Nitrogen</t>
  </si>
  <si>
    <t>Total Inorganic Nitrogen (Calculation = NO2+NO3+NH4)</t>
  </si>
  <si>
    <t>Temperature  (continuous data loggers, Effluent)</t>
  </si>
  <si>
    <t>TDP</t>
  </si>
  <si>
    <t>Reference Site</t>
  </si>
  <si>
    <t xml:space="preserve">Data Logger </t>
  </si>
  <si>
    <t>Evergreen Metro District</t>
  </si>
  <si>
    <t xml:space="preserve">Singing River Ranch </t>
  </si>
  <si>
    <t>West Jefferson County Metro District</t>
  </si>
  <si>
    <t>Kittredge Water and Sanitation District</t>
  </si>
  <si>
    <t>Genesee Water and Sanitation District</t>
  </si>
  <si>
    <t>Forest Hills Metro District</t>
  </si>
  <si>
    <t>Tiny Town</t>
  </si>
  <si>
    <t xml:space="preserve">The Fort </t>
  </si>
  <si>
    <t xml:space="preserve">Conifer Metro District </t>
  </si>
  <si>
    <t xml:space="preserve">JCS Conifer High School </t>
  </si>
  <si>
    <t xml:space="preserve">Geneva Glen </t>
  </si>
  <si>
    <t>Bear Creek Drainage</t>
  </si>
  <si>
    <t>Turkey Creek Drainage</t>
  </si>
  <si>
    <t>Site 40a-Reservoir - Top TP</t>
  </si>
  <si>
    <t>Site 40c-Reservoir - Lower TP</t>
  </si>
  <si>
    <t>Site 40a-Reservoir - Top TDP</t>
  </si>
  <si>
    <t>Site 40c-Reservoir - Lower TDP</t>
  </si>
  <si>
    <t xml:space="preserve">Reservoir - Top </t>
  </si>
  <si>
    <t xml:space="preserve">Reservoir - Lower </t>
  </si>
  <si>
    <t xml:space="preserve">BCR Water Column Average </t>
  </si>
  <si>
    <t>E. coli cts/100ml</t>
  </si>
  <si>
    <t>Total Nitrogen ug/l</t>
  </si>
  <si>
    <t xml:space="preserve">Brookforest Inn </t>
  </si>
  <si>
    <t xml:space="preserve">Aspen Park Metro District </t>
  </si>
  <si>
    <t>Site 1b ETU</t>
  </si>
  <si>
    <t>Williams Bridge</t>
  </si>
  <si>
    <t>Site 2b ETU</t>
  </si>
  <si>
    <t>Site 8b ETU</t>
  </si>
  <si>
    <t>Site 52a ETU</t>
  </si>
  <si>
    <t xml:space="preserve">Tiny Town </t>
  </si>
  <si>
    <t xml:space="preserve">GWSD </t>
  </si>
  <si>
    <t xml:space="preserve">KSWD </t>
  </si>
  <si>
    <t>Singing River Ranch</t>
  </si>
  <si>
    <t>Chlorophyll (Site 40)</t>
  </si>
  <si>
    <t>Clarity (All Profiles)</t>
  </si>
  <si>
    <t>Dissolved Oxygen (site 40 Profile)</t>
  </si>
  <si>
    <t>Annual Average at -1/2m - 2m [mg/l]</t>
  </si>
  <si>
    <t>Annual Minimum at -1/2m - 2m [mg/l]</t>
  </si>
  <si>
    <t>Seasonal Minimum at -1/2 - 2m [mg/l]</t>
  </si>
  <si>
    <t>Seasonal Average at -1/2 - 2m [mg/l]</t>
  </si>
  <si>
    <t xml:space="preserve">Specific Conductance </t>
  </si>
  <si>
    <t>Annual Average at -1/2m - 2m [uS/cm]</t>
  </si>
  <si>
    <t>Annual Minimum at -1/2m - 2m [us/cm]</t>
  </si>
  <si>
    <t>Seasonal Average at -1/2 - 2m [us/cm]</t>
  </si>
  <si>
    <t>Seasonal Minimum at -1/2 - 2m [us/cm]</t>
  </si>
  <si>
    <t>Total Outflow</t>
  </si>
  <si>
    <t>Site 45 Outflow BCR</t>
  </si>
  <si>
    <t>BCR Evaporation</t>
  </si>
  <si>
    <t>BCR Nitrate Deposition</t>
  </si>
  <si>
    <t>BCR Total Nitrogen Deposition</t>
  </si>
  <si>
    <t>BCR Total Phosphorus Deposition</t>
  </si>
  <si>
    <t>BCR TSS Deposition</t>
  </si>
  <si>
    <t>Total Nitrogen -Total Load In to BCR</t>
  </si>
  <si>
    <t>Total Nitrogen -Total Load From BCR</t>
  </si>
  <si>
    <t>Total Nitrogen -Total Deposition into BCR</t>
  </si>
  <si>
    <t>Total Phosphorus -Total Load In to BCR</t>
  </si>
  <si>
    <t>Total Phosphorus -Total Load From BCR</t>
  </si>
  <si>
    <t>Total Phosphorus -Total Deposition into BCR</t>
  </si>
  <si>
    <t>TSS -Total Load In to BCR</t>
  </si>
  <si>
    <t>TSS -Total Load From BCR</t>
  </si>
  <si>
    <t>TSS -Total Deposition into BCR</t>
  </si>
  <si>
    <t>Loading - Annual Pounds</t>
  </si>
  <si>
    <t>Reservoir Monitoring Parameters</t>
  </si>
  <si>
    <t xml:space="preserve">Peak Phytoplankton </t>
  </si>
  <si>
    <t>47A Upper Coyote</t>
  </si>
  <si>
    <t>47B Lower Coyote</t>
  </si>
  <si>
    <t>*all preserved samples have an allowable holding time of 28 days</t>
  </si>
  <si>
    <t>Analyte</t>
  </si>
  <si>
    <t>Method</t>
  </si>
  <si>
    <t>Filtered (0.45 µm filter)</t>
  </si>
  <si>
    <t>Allowable Hold Time
(unpreserved samples)*</t>
  </si>
  <si>
    <t>No</t>
  </si>
  <si>
    <t>48 hours prior to digestion;
7 days prior to analysis</t>
  </si>
  <si>
    <t>Total Dissolved
Phosphorus</t>
  </si>
  <si>
    <t>Yes</t>
  </si>
  <si>
    <t>Nitrate + Nitrite</t>
  </si>
  <si>
    <t>48 hours</t>
  </si>
  <si>
    <t>24 hours</t>
  </si>
  <si>
    <t>Total Suspended
Solids</t>
  </si>
  <si>
    <t>Standard Methods 2540 D</t>
  </si>
  <si>
    <t>7 days before filtration, indefinitely after drying</t>
  </si>
  <si>
    <t>Hot Ethanol Extraction</t>
  </si>
  <si>
    <t>28 days</t>
  </si>
  <si>
    <t>Average % Recovery</t>
  </si>
  <si>
    <t>Number of Samples
Spiked</t>
  </si>
  <si>
    <t>Within Target Range</t>
  </si>
  <si>
    <t>Matrix spikes by analyte. Target recovery range is 80-120% recovery.</t>
  </si>
  <si>
    <t xml:space="preserve">Analyte </t>
  </si>
  <si>
    <t xml:space="preserve">Minimum Detection limit </t>
  </si>
  <si>
    <t xml:space="preserve">Total Phosphorus </t>
  </si>
  <si>
    <t xml:space="preserve">2 μg/L </t>
  </si>
  <si>
    <t>Nitrate+Nitrite</t>
  </si>
  <si>
    <t>3 ug/l</t>
  </si>
  <si>
    <t>2 ug/l</t>
  </si>
  <si>
    <t>4 mg/l</t>
  </si>
  <si>
    <t>0.1 ug/l</t>
  </si>
  <si>
    <t>All matrix spikes within target range of 80-120% recovery</t>
  </si>
  <si>
    <t>QA Requirement</t>
  </si>
  <si>
    <t>Note</t>
  </si>
  <si>
    <t>Chain of Custody received complete</t>
  </si>
  <si>
    <t>Samples received within holding times</t>
  </si>
  <si>
    <t>Samples at correct temperature (1-8ºC)</t>
  </si>
  <si>
    <t>QA/QC Standards within acceptable 10% difference</t>
  </si>
  <si>
    <t>Duplicate samples within acceptable 10% difference</t>
  </si>
  <si>
    <t>September</t>
  </si>
  <si>
    <t>October</t>
  </si>
  <si>
    <t>Stream</t>
  </si>
  <si>
    <t>Morrison</t>
  </si>
  <si>
    <t>Segment 10, 11, and 12</t>
  </si>
  <si>
    <t>None in 2013</t>
  </si>
  <si>
    <t>WWTF Site 20</t>
  </si>
  <si>
    <t>WWTF Site 22</t>
  </si>
  <si>
    <t>WWTF Site 23</t>
  </si>
  <si>
    <t>WWTF Site 1</t>
  </si>
  <si>
    <t>WWTF Site 34a</t>
  </si>
  <si>
    <t>Coordinated with Monthly Stream Samples</t>
  </si>
  <si>
    <t>Not Coordinated</t>
  </si>
  <si>
    <t>NA</t>
  </si>
  <si>
    <t>No Sample</t>
  </si>
  <si>
    <t>Site 64 (Troublesome)</t>
  </si>
  <si>
    <t>Site 34 Mt Vernon</t>
  </si>
  <si>
    <t>Site 32 (Troublesome Mouth )</t>
  </si>
  <si>
    <t>NH3</t>
  </si>
  <si>
    <t>QC 10-107-06-2-A</t>
  </si>
  <si>
    <t>QC 10-107-04-4-B</t>
  </si>
  <si>
    <t>QC 10-115-01-4-B</t>
  </si>
  <si>
    <t>Parameter Summary</t>
  </si>
  <si>
    <t>Dissolved Oxygen 1/2-2m</t>
  </si>
  <si>
    <t xml:space="preserve">pH water column </t>
  </si>
  <si>
    <t>Temperature (C) 1/2-2m</t>
  </si>
  <si>
    <t>Specific Conductance (us/m)</t>
  </si>
  <si>
    <t>Site3a</t>
  </si>
  <si>
    <t>Vance Creek</t>
  </si>
  <si>
    <t>Morrison WWTF</t>
  </si>
  <si>
    <t>Site 25-Vannce Creek</t>
  </si>
  <si>
    <t>Site 25-Vance Creek</t>
  </si>
  <si>
    <t>Site 35 - Brookforest Inn</t>
  </si>
  <si>
    <t>Site 35-Brookforest Inn</t>
  </si>
  <si>
    <t>Site 50-Lower Cub Creek</t>
  </si>
  <si>
    <t>Park BC</t>
  </si>
  <si>
    <t>Evergreen</t>
  </si>
  <si>
    <t>Res Ac-ft</t>
  </si>
  <si>
    <t>Sheridan</t>
  </si>
  <si>
    <t>Cfs</t>
  </si>
  <si>
    <t>Middle Watershed Sampling Sites - Bear Creek Watershed</t>
  </si>
  <si>
    <t>Estimated Flow cfs</t>
  </si>
  <si>
    <t>End Pond #2, Bear Creek</t>
  </si>
  <si>
    <t>65 - Between Ponds</t>
  </si>
  <si>
    <t>Periphyton Coverage</t>
  </si>
  <si>
    <t>BCWA Segment Sample Sites</t>
  </si>
  <si>
    <t>Summit Plume Discharge</t>
  </si>
  <si>
    <t>Total Nitrogen, ug/l</t>
  </si>
  <si>
    <t>Nitrate/Nitrite as N, dissolved, ug/l</t>
  </si>
  <si>
    <t>Nitrogen, ammonia, ug/l</t>
  </si>
  <si>
    <t>Phosphorus, total, ug/l</t>
  </si>
  <si>
    <t>µg/L</t>
  </si>
  <si>
    <t>MDL</t>
  </si>
  <si>
    <t>PQL</t>
  </si>
  <si>
    <t>Site 63</t>
  </si>
  <si>
    <t>Summit Lake Lower Plume, discharge Upper Bear Creek</t>
  </si>
  <si>
    <t>Site 65</t>
  </si>
  <si>
    <t>Bear Creek Inchannel Ponds, between pond #1 &amp; #2</t>
  </si>
  <si>
    <t>16a</t>
  </si>
  <si>
    <t>mg/L</t>
  </si>
  <si>
    <t>15a</t>
  </si>
  <si>
    <t>40a</t>
  </si>
  <si>
    <t>BCRMORCO</t>
  </si>
  <si>
    <t>=</t>
  </si>
  <si>
    <t>DATE</t>
  </si>
  <si>
    <t>COUNT</t>
  </si>
  <si>
    <t>Fish Present</t>
  </si>
  <si>
    <t>site 36 - within Summit lake</t>
  </si>
  <si>
    <t>Channel from Culvert to Pond #1</t>
  </si>
  <si>
    <t>site 36 through Culverts</t>
  </si>
  <si>
    <t>site 63 - Bottom Plume @ flow site</t>
  </si>
  <si>
    <t>site 65 - Between Pond #1 and #2</t>
  </si>
  <si>
    <t>site 37 - Bear Creek</t>
  </si>
  <si>
    <t>Site 63 - Bottom Plume Adjusted</t>
  </si>
  <si>
    <t>width Plume at 6 points = 9.5'</t>
  </si>
  <si>
    <t>Nitrate/Nitrite as N, dissolved, Pounds/month</t>
  </si>
  <si>
    <t>Ammonia Nitrogen, Pounds/month</t>
  </si>
  <si>
    <t>Total Nitrogen, Pounds/month</t>
  </si>
  <si>
    <t>Total Phosphorus, Pounds/month</t>
  </si>
  <si>
    <t>Season Totals</t>
  </si>
  <si>
    <t>Flow acre-feet/month</t>
  </si>
  <si>
    <t>Site 65 - Between Pond #1 and #2</t>
  </si>
  <si>
    <t>3a</t>
  </si>
  <si>
    <t>2a</t>
  </si>
  <si>
    <t>14a</t>
  </si>
  <si>
    <r>
      <t>Segment 1a</t>
    </r>
    <r>
      <rPr>
        <sz val="12"/>
        <rFont val="Times New Roman"/>
        <family val="1"/>
      </rPr>
      <t> </t>
    </r>
  </si>
  <si>
    <r>
      <t>Segment 1e</t>
    </r>
    <r>
      <rPr>
        <sz val="12"/>
        <rFont val="Times New Roman"/>
        <family val="1"/>
      </rPr>
      <t> </t>
    </r>
  </si>
  <si>
    <r>
      <t>Segment 3</t>
    </r>
    <r>
      <rPr>
        <sz val="12"/>
        <rFont val="Times New Roman"/>
        <family val="1"/>
      </rPr>
      <t> </t>
    </r>
  </si>
  <si>
    <r>
      <t>Segment 6b</t>
    </r>
    <r>
      <rPr>
        <sz val="12"/>
        <rFont val="Times New Roman"/>
        <family val="1"/>
      </rPr>
      <t> </t>
    </r>
  </si>
  <si>
    <r>
      <t>Segments 7 and 8</t>
    </r>
    <r>
      <rPr>
        <sz val="12"/>
        <rFont val="Times New Roman"/>
        <family val="1"/>
      </rPr>
      <t> </t>
    </r>
  </si>
  <si>
    <t>65 - Between Pond #1 &amp; #2</t>
  </si>
  <si>
    <t>outflow</t>
  </si>
  <si>
    <t>Segment 4a</t>
  </si>
  <si>
    <t>Stream/ Watershed/ Wastewater Treatment Facilities</t>
  </si>
  <si>
    <t>BCROUTCO</t>
  </si>
  <si>
    <t>CFS Morrison</t>
  </si>
  <si>
    <t>&lt;p&gt;Warning: Javascript must be enabled to use all the features on this page! &lt;p&gt;Warning: Javascript must be enabled to use all the features on this page!</t>
  </si>
  <si>
    <t>Daily Mean Discharge, cubic feet per second</t>
  </si>
  <si>
    <r>
      <t xml:space="preserve">20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</si>
  <si>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</si>
  <si>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5.8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</si>
  <si>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Ice </t>
    </r>
    <r>
      <rPr>
        <vertAlign val="superscript"/>
        <sz val="10"/>
        <rFont val="Verdana"/>
        <family val="2"/>
      </rPr>
      <t>P</t>
    </r>
  </si>
  <si>
    <r>
      <t xml:space="preserve">30 </t>
    </r>
    <r>
      <rPr>
        <vertAlign val="superscript"/>
        <sz val="10"/>
        <rFont val="Verdana"/>
        <family val="2"/>
      </rPr>
      <t>P</t>
    </r>
  </si>
  <si>
    <r>
      <t xml:space="preserve">40 </t>
    </r>
    <r>
      <rPr>
        <vertAlign val="superscript"/>
        <sz val="10"/>
        <rFont val="Verdana"/>
        <family val="2"/>
      </rPr>
      <t>P</t>
    </r>
  </si>
  <si>
    <r>
      <t xml:space="preserve">23 </t>
    </r>
    <r>
      <rPr>
        <vertAlign val="superscript"/>
        <sz val="10"/>
        <rFont val="Verdana"/>
        <family val="2"/>
      </rPr>
      <t>P</t>
    </r>
  </si>
  <si>
    <r>
      <t xml:space="preserve">24 </t>
    </r>
    <r>
      <rPr>
        <vertAlign val="superscript"/>
        <sz val="10"/>
        <rFont val="Verdana"/>
        <family val="2"/>
      </rPr>
      <t>P</t>
    </r>
  </si>
  <si>
    <r>
      <t xml:space="preserve">48 </t>
    </r>
    <r>
      <rPr>
        <vertAlign val="superscript"/>
        <sz val="10"/>
        <rFont val="Verdana"/>
        <family val="2"/>
      </rPr>
      <t>P</t>
    </r>
  </si>
  <si>
    <r>
      <t xml:space="preserve">142 </t>
    </r>
    <r>
      <rPr>
        <vertAlign val="superscript"/>
        <sz val="10"/>
        <rFont val="Verdana"/>
        <family val="2"/>
      </rPr>
      <t>P</t>
    </r>
  </si>
  <si>
    <r>
      <t xml:space="preserve">46 </t>
    </r>
    <r>
      <rPr>
        <vertAlign val="superscript"/>
        <sz val="10"/>
        <rFont val="Verdana"/>
        <family val="2"/>
      </rPr>
      <t>P</t>
    </r>
  </si>
  <si>
    <r>
      <t xml:space="preserve">16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</si>
  <si>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</si>
  <si>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5.9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</si>
  <si>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15 </t>
    </r>
    <r>
      <rPr>
        <vertAlign val="superscript"/>
        <sz val="10"/>
        <rFont val="Verdana"/>
        <family val="2"/>
      </rPr>
      <t>P</t>
    </r>
  </si>
  <si>
    <r>
      <t xml:space="preserve">42 </t>
    </r>
    <r>
      <rPr>
        <vertAlign val="superscript"/>
        <sz val="10"/>
        <rFont val="Verdana"/>
        <family val="2"/>
      </rPr>
      <t>P</t>
    </r>
  </si>
  <si>
    <r>
      <t xml:space="preserve">28 </t>
    </r>
    <r>
      <rPr>
        <vertAlign val="superscript"/>
        <sz val="10"/>
        <rFont val="Verdana"/>
        <family val="2"/>
      </rPr>
      <t>P</t>
    </r>
  </si>
  <si>
    <r>
      <t xml:space="preserve">133 </t>
    </r>
    <r>
      <rPr>
        <vertAlign val="superscript"/>
        <sz val="10"/>
        <rFont val="Verdana"/>
        <family val="2"/>
      </rPr>
      <t>P</t>
    </r>
  </si>
  <si>
    <r>
      <t xml:space="preserve">45 </t>
    </r>
    <r>
      <rPr>
        <vertAlign val="superscript"/>
        <sz val="10"/>
        <rFont val="Verdana"/>
        <family val="2"/>
      </rPr>
      <t>P</t>
    </r>
  </si>
  <si>
    <r>
      <t xml:space="preserve">18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</si>
  <si>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22 </t>
    </r>
    <r>
      <rPr>
        <vertAlign val="superscript"/>
        <sz val="10"/>
        <rFont val="Verdana"/>
        <family val="2"/>
      </rPr>
      <t>P</t>
    </r>
  </si>
  <si>
    <r>
      <t xml:space="preserve">124 </t>
    </r>
    <r>
      <rPr>
        <vertAlign val="superscript"/>
        <sz val="10"/>
        <rFont val="Verdana"/>
        <family val="2"/>
      </rPr>
      <t>P</t>
    </r>
  </si>
  <si>
    <r>
      <t xml:space="preserve">14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</si>
  <si>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4.9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</si>
  <si>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</si>
  <si>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</si>
  <si>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26 </t>
    </r>
    <r>
      <rPr>
        <vertAlign val="superscript"/>
        <sz val="10"/>
        <rFont val="Verdana"/>
        <family val="2"/>
      </rPr>
      <t>P</t>
    </r>
  </si>
  <si>
    <r>
      <t xml:space="preserve">53 </t>
    </r>
    <r>
      <rPr>
        <vertAlign val="superscript"/>
        <sz val="10"/>
        <rFont val="Verdana"/>
        <family val="2"/>
      </rPr>
      <t>P</t>
    </r>
  </si>
  <si>
    <r>
      <t xml:space="preserve">25 </t>
    </r>
    <r>
      <rPr>
        <vertAlign val="superscript"/>
        <sz val="10"/>
        <rFont val="Verdana"/>
        <family val="2"/>
      </rPr>
      <t>P</t>
    </r>
  </si>
  <si>
    <r>
      <t xml:space="preserve">43 </t>
    </r>
    <r>
      <rPr>
        <vertAlign val="superscript"/>
        <sz val="10"/>
        <rFont val="Verdana"/>
        <family val="2"/>
      </rPr>
      <t>P</t>
    </r>
  </si>
  <si>
    <r>
      <t xml:space="preserve">13 </t>
    </r>
    <r>
      <rPr>
        <vertAlign val="superscript"/>
        <sz val="10"/>
        <rFont val="Verdana"/>
        <family val="2"/>
      </rPr>
      <t>P</t>
    </r>
  </si>
  <si>
    <r>
      <t xml:space="preserve">56 </t>
    </r>
    <r>
      <rPr>
        <vertAlign val="superscript"/>
        <sz val="10"/>
        <rFont val="Verdana"/>
        <family val="2"/>
      </rPr>
      <t>P</t>
    </r>
  </si>
  <si>
    <r>
      <t xml:space="preserve">29 </t>
    </r>
    <r>
      <rPr>
        <vertAlign val="superscript"/>
        <sz val="10"/>
        <rFont val="Verdana"/>
        <family val="2"/>
      </rPr>
      <t>P</t>
    </r>
  </si>
  <si>
    <r>
      <t xml:space="preserve">118 </t>
    </r>
    <r>
      <rPr>
        <vertAlign val="superscript"/>
        <sz val="10"/>
        <rFont val="Verdana"/>
        <family val="2"/>
      </rPr>
      <t>P</t>
    </r>
  </si>
  <si>
    <r>
      <t xml:space="preserve">11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</si>
  <si>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</si>
  <si>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5.7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</si>
  <si>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27 </t>
    </r>
    <r>
      <rPr>
        <vertAlign val="superscript"/>
        <sz val="10"/>
        <rFont val="Verdana"/>
        <family val="2"/>
      </rPr>
      <t>P</t>
    </r>
  </si>
  <si>
    <r>
      <t xml:space="preserve">112 </t>
    </r>
    <r>
      <rPr>
        <vertAlign val="superscript"/>
        <sz val="10"/>
        <rFont val="Verdana"/>
        <family val="2"/>
      </rPr>
      <t>P</t>
    </r>
  </si>
  <si>
    <r>
      <t xml:space="preserve">10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</si>
  <si>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</si>
  <si>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106 </t>
    </r>
    <r>
      <rPr>
        <vertAlign val="superscript"/>
        <sz val="10"/>
        <rFont val="Verdana"/>
        <family val="2"/>
      </rPr>
      <t>P</t>
    </r>
  </si>
  <si>
    <r>
      <t xml:space="preserve">7.8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</si>
  <si>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6.7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</si>
  <si>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31 </t>
    </r>
    <r>
      <rPr>
        <vertAlign val="superscript"/>
        <sz val="10"/>
        <rFont val="Verdana"/>
        <family val="2"/>
      </rPr>
      <t>P</t>
    </r>
  </si>
  <si>
    <r>
      <t xml:space="preserve">44 </t>
    </r>
    <r>
      <rPr>
        <vertAlign val="superscript"/>
        <sz val="10"/>
        <rFont val="Verdana"/>
        <family val="2"/>
      </rPr>
      <t>P</t>
    </r>
  </si>
  <si>
    <r>
      <t xml:space="preserve">39 </t>
    </r>
    <r>
      <rPr>
        <vertAlign val="superscript"/>
        <sz val="10"/>
        <rFont val="Verdana"/>
        <family val="2"/>
      </rPr>
      <t>P</t>
    </r>
  </si>
  <si>
    <r>
      <t xml:space="preserve">100 </t>
    </r>
    <r>
      <rPr>
        <vertAlign val="superscript"/>
        <sz val="10"/>
        <rFont val="Verdana"/>
        <family val="2"/>
      </rPr>
      <t>P</t>
    </r>
  </si>
  <si>
    <r>
      <t xml:space="preserve">7.5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</si>
  <si>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</si>
  <si>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52 </t>
    </r>
    <r>
      <rPr>
        <vertAlign val="superscript"/>
        <sz val="10"/>
        <rFont val="Verdana"/>
        <family val="2"/>
      </rPr>
      <t>P</t>
    </r>
  </si>
  <si>
    <r>
      <t xml:space="preserve">93 </t>
    </r>
    <r>
      <rPr>
        <vertAlign val="superscript"/>
        <sz val="10"/>
        <rFont val="Verdana"/>
        <family val="2"/>
      </rPr>
      <t>P</t>
    </r>
  </si>
  <si>
    <r>
      <t xml:space="preserve">41 </t>
    </r>
    <r>
      <rPr>
        <vertAlign val="superscript"/>
        <sz val="10"/>
        <rFont val="Verdana"/>
        <family val="2"/>
      </rPr>
      <t>P</t>
    </r>
  </si>
  <si>
    <r>
      <t xml:space="preserve">7.1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</si>
  <si>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54 </t>
    </r>
    <r>
      <rPr>
        <vertAlign val="superscript"/>
        <sz val="10"/>
        <rFont val="Verdana"/>
        <family val="2"/>
      </rPr>
      <t>P</t>
    </r>
  </si>
  <si>
    <r>
      <t xml:space="preserve">155 </t>
    </r>
    <r>
      <rPr>
        <vertAlign val="superscript"/>
        <sz val="10"/>
        <rFont val="Verdana"/>
        <family val="2"/>
      </rPr>
      <t>P</t>
    </r>
  </si>
  <si>
    <r>
      <t xml:space="preserve">91 </t>
    </r>
    <r>
      <rPr>
        <vertAlign val="superscript"/>
        <sz val="10"/>
        <rFont val="Verdana"/>
        <family val="2"/>
      </rPr>
      <t>P</t>
    </r>
  </si>
  <si>
    <r>
      <t xml:space="preserve">7.2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</si>
  <si>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6.6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</si>
  <si>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12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</si>
  <si>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58 </t>
    </r>
    <r>
      <rPr>
        <vertAlign val="superscript"/>
        <sz val="10"/>
        <rFont val="Verdana"/>
        <family val="2"/>
      </rPr>
      <t>P</t>
    </r>
  </si>
  <si>
    <r>
      <t xml:space="preserve">305 </t>
    </r>
    <r>
      <rPr>
        <vertAlign val="superscript"/>
        <sz val="10"/>
        <rFont val="Verdana"/>
        <family val="2"/>
      </rPr>
      <t>P</t>
    </r>
  </si>
  <si>
    <r>
      <t xml:space="preserve">86 </t>
    </r>
    <r>
      <rPr>
        <vertAlign val="superscript"/>
        <sz val="10"/>
        <rFont val="Verdana"/>
        <family val="2"/>
      </rPr>
      <t>P</t>
    </r>
  </si>
  <si>
    <r>
      <t xml:space="preserve">37 </t>
    </r>
    <r>
      <rPr>
        <vertAlign val="superscript"/>
        <sz val="10"/>
        <rFont val="Verdana"/>
        <family val="2"/>
      </rPr>
      <t>P</t>
    </r>
  </si>
  <si>
    <r>
      <t xml:space="preserve">8.1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</si>
  <si>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64 </t>
    </r>
    <r>
      <rPr>
        <vertAlign val="superscript"/>
        <sz val="10"/>
        <rFont val="Verdana"/>
        <family val="2"/>
      </rPr>
      <t>P</t>
    </r>
  </si>
  <si>
    <r>
      <t xml:space="preserve">38 </t>
    </r>
    <r>
      <rPr>
        <vertAlign val="superscript"/>
        <sz val="10"/>
        <rFont val="Verdana"/>
        <family val="2"/>
      </rPr>
      <t>P</t>
    </r>
  </si>
  <si>
    <r>
      <t xml:space="preserve">66 </t>
    </r>
    <r>
      <rPr>
        <vertAlign val="superscript"/>
        <sz val="10"/>
        <rFont val="Verdana"/>
        <family val="2"/>
      </rPr>
      <t>P</t>
    </r>
  </si>
  <si>
    <r>
      <t xml:space="preserve">32 </t>
    </r>
    <r>
      <rPr>
        <vertAlign val="superscript"/>
        <sz val="10"/>
        <rFont val="Verdana"/>
        <family val="2"/>
      </rPr>
      <t>P</t>
    </r>
  </si>
  <si>
    <r>
      <t xml:space="preserve">423 </t>
    </r>
    <r>
      <rPr>
        <vertAlign val="superscript"/>
        <sz val="10"/>
        <rFont val="Verdana"/>
        <family val="2"/>
      </rPr>
      <t>P</t>
    </r>
  </si>
  <si>
    <r>
      <t xml:space="preserve">82 </t>
    </r>
    <r>
      <rPr>
        <vertAlign val="superscript"/>
        <sz val="10"/>
        <rFont val="Verdana"/>
        <family val="2"/>
      </rPr>
      <t>P</t>
    </r>
  </si>
  <si>
    <r>
      <t xml:space="preserve">9.3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</si>
  <si>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</si>
  <si>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78 </t>
    </r>
    <r>
      <rPr>
        <vertAlign val="superscript"/>
        <sz val="10"/>
        <rFont val="Verdana"/>
        <family val="2"/>
      </rPr>
      <t>P</t>
    </r>
  </si>
  <si>
    <r>
      <t xml:space="preserve">36 </t>
    </r>
    <r>
      <rPr>
        <vertAlign val="superscript"/>
        <sz val="10"/>
        <rFont val="Verdana"/>
        <family val="2"/>
      </rPr>
      <t>P</t>
    </r>
  </si>
  <si>
    <r>
      <t xml:space="preserve">1,140 </t>
    </r>
    <r>
      <rPr>
        <vertAlign val="superscript"/>
        <sz val="10"/>
        <rFont val="Verdana"/>
        <family val="2"/>
      </rPr>
      <t>P</t>
    </r>
  </si>
  <si>
    <r>
      <t xml:space="preserve">80 </t>
    </r>
    <r>
      <rPr>
        <vertAlign val="superscript"/>
        <sz val="10"/>
        <rFont val="Verdana"/>
        <family val="2"/>
      </rPr>
      <t>P</t>
    </r>
  </si>
  <si>
    <r>
      <t xml:space="preserve">9.5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</si>
  <si>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6.2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</si>
  <si>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</si>
  <si>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94 </t>
    </r>
    <r>
      <rPr>
        <vertAlign val="superscript"/>
        <sz val="10"/>
        <rFont val="Verdana"/>
        <family val="2"/>
      </rPr>
      <t>P</t>
    </r>
  </si>
  <si>
    <r>
      <t xml:space="preserve">34 </t>
    </r>
    <r>
      <rPr>
        <vertAlign val="superscript"/>
        <sz val="10"/>
        <rFont val="Verdana"/>
        <family val="2"/>
      </rPr>
      <t>P</t>
    </r>
  </si>
  <si>
    <r>
      <t xml:space="preserve">49 </t>
    </r>
    <r>
      <rPr>
        <vertAlign val="superscript"/>
        <sz val="10"/>
        <rFont val="Verdana"/>
        <family val="2"/>
      </rPr>
      <t>P</t>
    </r>
  </si>
  <si>
    <r>
      <t xml:space="preserve">844 </t>
    </r>
    <r>
      <rPr>
        <vertAlign val="superscript"/>
        <sz val="10"/>
        <rFont val="Verdana"/>
        <family val="2"/>
      </rPr>
      <t>P</t>
    </r>
  </si>
  <si>
    <r>
      <t xml:space="preserve">77 </t>
    </r>
    <r>
      <rPr>
        <vertAlign val="superscript"/>
        <sz val="10"/>
        <rFont val="Verdana"/>
        <family val="2"/>
      </rPr>
      <t>P</t>
    </r>
  </si>
  <si>
    <r>
      <t xml:space="preserve">23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</si>
  <si>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9.8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</si>
  <si>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9.4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</si>
  <si>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99 </t>
    </r>
    <r>
      <rPr>
        <vertAlign val="superscript"/>
        <sz val="10"/>
        <rFont val="Verdana"/>
        <family val="2"/>
      </rPr>
      <t>P</t>
    </r>
  </si>
  <si>
    <r>
      <t xml:space="preserve">968 </t>
    </r>
    <r>
      <rPr>
        <vertAlign val="superscript"/>
        <sz val="10"/>
        <rFont val="Verdana"/>
        <family val="2"/>
      </rPr>
      <t>P</t>
    </r>
  </si>
  <si>
    <r>
      <t xml:space="preserve">74 </t>
    </r>
    <r>
      <rPr>
        <vertAlign val="superscript"/>
        <sz val="10"/>
        <rFont val="Verdana"/>
        <family val="2"/>
      </rPr>
      <t>P</t>
    </r>
  </si>
  <si>
    <r>
      <t xml:space="preserve">22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</si>
  <si>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9.6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</si>
  <si>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9.3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</si>
  <si>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33 </t>
    </r>
    <r>
      <rPr>
        <vertAlign val="superscript"/>
        <sz val="10"/>
        <rFont val="Verdana"/>
        <family val="2"/>
      </rPr>
      <t>P</t>
    </r>
  </si>
  <si>
    <r>
      <t xml:space="preserve">1,020 </t>
    </r>
    <r>
      <rPr>
        <vertAlign val="superscript"/>
        <sz val="10"/>
        <rFont val="Verdana"/>
        <family val="2"/>
      </rPr>
      <t>P</t>
    </r>
  </si>
  <si>
    <r>
      <t xml:space="preserve">72 </t>
    </r>
    <r>
      <rPr>
        <vertAlign val="superscript"/>
        <sz val="10"/>
        <rFont val="Verdana"/>
        <family val="2"/>
      </rPr>
      <t>P</t>
    </r>
  </si>
  <si>
    <r>
      <t xml:space="preserve">9.9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</si>
  <si>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108 </t>
    </r>
    <r>
      <rPr>
        <vertAlign val="superscript"/>
        <sz val="10"/>
        <rFont val="Verdana"/>
        <family val="2"/>
      </rPr>
      <t>P</t>
    </r>
  </si>
  <si>
    <r>
      <t xml:space="preserve">781 </t>
    </r>
    <r>
      <rPr>
        <vertAlign val="superscript"/>
        <sz val="10"/>
        <rFont val="Verdana"/>
        <family val="2"/>
      </rPr>
      <t>P</t>
    </r>
  </si>
  <si>
    <r>
      <t xml:space="preserve">68 </t>
    </r>
    <r>
      <rPr>
        <vertAlign val="superscript"/>
        <sz val="10"/>
        <rFont val="Verdana"/>
        <family val="2"/>
      </rPr>
      <t>P</t>
    </r>
  </si>
  <si>
    <r>
      <t xml:space="preserve">9.7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</si>
  <si>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105 </t>
    </r>
    <r>
      <rPr>
        <vertAlign val="superscript"/>
        <sz val="10"/>
        <rFont val="Verdana"/>
        <family val="2"/>
      </rPr>
      <t>P</t>
    </r>
  </si>
  <si>
    <r>
      <t xml:space="preserve">618 </t>
    </r>
    <r>
      <rPr>
        <vertAlign val="superscript"/>
        <sz val="10"/>
        <rFont val="Verdana"/>
        <family val="2"/>
      </rPr>
      <t>P</t>
    </r>
  </si>
  <si>
    <r>
      <t xml:space="preserve">13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</si>
  <si>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8.0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</si>
  <si>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76 </t>
    </r>
    <r>
      <rPr>
        <vertAlign val="superscript"/>
        <sz val="10"/>
        <rFont val="Verdana"/>
        <family val="2"/>
      </rPr>
      <t>P</t>
    </r>
  </si>
  <si>
    <r>
      <t xml:space="preserve">506 </t>
    </r>
    <r>
      <rPr>
        <vertAlign val="superscript"/>
        <sz val="10"/>
        <rFont val="Verdana"/>
        <family val="2"/>
      </rPr>
      <t>P</t>
    </r>
  </si>
  <si>
    <r>
      <t xml:space="preserve">7.3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</si>
  <si>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70 </t>
    </r>
    <r>
      <rPr>
        <vertAlign val="superscript"/>
        <sz val="10"/>
        <rFont val="Verdana"/>
        <family val="2"/>
      </rPr>
      <t>P</t>
    </r>
  </si>
  <si>
    <r>
      <t xml:space="preserve">438 </t>
    </r>
    <r>
      <rPr>
        <vertAlign val="superscript"/>
        <sz val="10"/>
        <rFont val="Verdana"/>
        <family val="2"/>
      </rPr>
      <t>P</t>
    </r>
  </si>
  <si>
    <r>
      <t xml:space="preserve">7.0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</si>
  <si>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61 </t>
    </r>
    <r>
      <rPr>
        <vertAlign val="superscript"/>
        <sz val="10"/>
        <rFont val="Verdana"/>
        <family val="2"/>
      </rPr>
      <t>P</t>
    </r>
  </si>
  <si>
    <r>
      <t xml:space="preserve">385 </t>
    </r>
    <r>
      <rPr>
        <vertAlign val="superscript"/>
        <sz val="10"/>
        <rFont val="Verdana"/>
        <family val="2"/>
      </rPr>
      <t>P</t>
    </r>
  </si>
  <si>
    <r>
      <t xml:space="preserve">62 </t>
    </r>
    <r>
      <rPr>
        <vertAlign val="superscript"/>
        <sz val="10"/>
        <rFont val="Verdana"/>
        <family val="2"/>
      </rPr>
      <t>P</t>
    </r>
  </si>
  <si>
    <r>
      <t xml:space="preserve">5.3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</si>
  <si>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5.6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</si>
  <si>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</si>
  <si>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63 </t>
    </r>
    <r>
      <rPr>
        <vertAlign val="superscript"/>
        <sz val="10"/>
        <rFont val="Verdana"/>
        <family val="2"/>
      </rPr>
      <t>P</t>
    </r>
  </si>
  <si>
    <r>
      <t xml:space="preserve">342 </t>
    </r>
    <r>
      <rPr>
        <vertAlign val="superscript"/>
        <sz val="10"/>
        <rFont val="Verdana"/>
        <family val="2"/>
      </rPr>
      <t>P</t>
    </r>
  </si>
  <si>
    <r>
      <t xml:space="preserve">59 </t>
    </r>
    <r>
      <rPr>
        <vertAlign val="superscript"/>
        <sz val="10"/>
        <rFont val="Verdana"/>
        <family val="2"/>
      </rPr>
      <t>P</t>
    </r>
  </si>
  <si>
    <r>
      <t xml:space="preserve">17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</si>
  <si>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</si>
  <si>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</si>
  <si>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21 </t>
    </r>
    <r>
      <rPr>
        <vertAlign val="superscript"/>
        <sz val="10"/>
        <rFont val="Verdana"/>
        <family val="2"/>
      </rPr>
      <t>P</t>
    </r>
  </si>
  <si>
    <r>
      <t xml:space="preserve">313 </t>
    </r>
    <r>
      <rPr>
        <vertAlign val="superscript"/>
        <sz val="10"/>
        <rFont val="Verdana"/>
        <family val="2"/>
      </rPr>
      <t>P</t>
    </r>
  </si>
  <si>
    <r>
      <t xml:space="preserve">17 </t>
    </r>
    <r>
      <rPr>
        <vertAlign val="superscript"/>
        <sz val="10"/>
        <rFont val="Verdana"/>
        <family val="2"/>
      </rPr>
      <t>P</t>
    </r>
  </si>
  <si>
    <r>
      <t xml:space="preserve">79 </t>
    </r>
    <r>
      <rPr>
        <vertAlign val="superscript"/>
        <sz val="10"/>
        <rFont val="Verdana"/>
        <family val="2"/>
      </rPr>
      <t>P</t>
    </r>
  </si>
  <si>
    <r>
      <t xml:space="preserve">264 </t>
    </r>
    <r>
      <rPr>
        <vertAlign val="superscript"/>
        <sz val="10"/>
        <rFont val="Verdana"/>
        <family val="2"/>
      </rPr>
      <t>P</t>
    </r>
  </si>
  <si>
    <r>
      <t xml:space="preserve">5.4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</si>
  <si>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238 </t>
    </r>
    <r>
      <rPr>
        <vertAlign val="superscript"/>
        <sz val="10"/>
        <rFont val="Verdana"/>
        <family val="2"/>
      </rPr>
      <t>P</t>
    </r>
  </si>
  <si>
    <r>
      <t xml:space="preserve">16 </t>
    </r>
    <r>
      <rPr>
        <vertAlign val="superscript"/>
        <sz val="10"/>
        <rFont val="Verdana"/>
        <family val="2"/>
      </rPr>
      <t>P</t>
    </r>
  </si>
  <si>
    <r>
      <t xml:space="preserve">214 </t>
    </r>
    <r>
      <rPr>
        <vertAlign val="superscript"/>
        <sz val="10"/>
        <rFont val="Verdana"/>
        <family val="2"/>
      </rPr>
      <t>P</t>
    </r>
  </si>
  <si>
    <r>
      <t xml:space="preserve">19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</si>
  <si>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69 </t>
    </r>
    <r>
      <rPr>
        <vertAlign val="superscript"/>
        <sz val="10"/>
        <rFont val="Verdana"/>
        <family val="2"/>
      </rPr>
      <t>P</t>
    </r>
  </si>
  <si>
    <r>
      <t xml:space="preserve">51 </t>
    </r>
    <r>
      <rPr>
        <vertAlign val="superscript"/>
        <sz val="10"/>
        <rFont val="Verdana"/>
        <family val="2"/>
      </rPr>
      <t>P</t>
    </r>
  </si>
  <si>
    <r>
      <t xml:space="preserve">203 </t>
    </r>
    <r>
      <rPr>
        <vertAlign val="superscript"/>
        <sz val="10"/>
        <rFont val="Verdana"/>
        <family val="2"/>
      </rPr>
      <t>P</t>
    </r>
  </si>
  <si>
    <r>
      <t xml:space="preserve">6.3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</si>
  <si>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186 </t>
    </r>
    <r>
      <rPr>
        <vertAlign val="superscript"/>
        <sz val="10"/>
        <rFont val="Verdana"/>
        <family val="2"/>
      </rPr>
      <t>P</t>
    </r>
  </si>
  <si>
    <r>
      <t xml:space="preserve">50 </t>
    </r>
    <r>
      <rPr>
        <vertAlign val="superscript"/>
        <sz val="10"/>
        <rFont val="Verdana"/>
        <family val="2"/>
      </rPr>
      <t>P</t>
    </r>
  </si>
  <si>
    <r>
      <t xml:space="preserve">169 </t>
    </r>
    <r>
      <rPr>
        <vertAlign val="superscript"/>
        <sz val="10"/>
        <rFont val="Verdana"/>
        <family val="2"/>
      </rPr>
      <t>P</t>
    </r>
  </si>
  <si>
    <r>
      <t xml:space="preserve">47 </t>
    </r>
    <r>
      <rPr>
        <vertAlign val="superscript"/>
        <sz val="10"/>
        <rFont val="Verdana"/>
        <family val="2"/>
      </rPr>
      <t>P</t>
    </r>
  </si>
  <si>
    <t>Ice</t>
  </si>
  <si>
    <t>BCR Ac-Ft</t>
  </si>
  <si>
    <t>None</t>
  </si>
  <si>
    <t>Site 32</t>
  </si>
  <si>
    <r>
      <t>Segment 1b</t>
    </r>
    <r>
      <rPr>
        <sz val="12"/>
        <rFont val="Times New Roman"/>
        <family val="1"/>
      </rPr>
      <t> </t>
    </r>
  </si>
  <si>
    <r>
      <t>Segment 1d</t>
    </r>
    <r>
      <rPr>
        <sz val="12"/>
        <rFont val="Times New Roman"/>
        <family val="1"/>
      </rPr>
      <t> </t>
    </r>
  </si>
  <si>
    <r>
      <t>Segment 2</t>
    </r>
    <r>
      <rPr>
        <sz val="12"/>
        <rFont val="Times New Roman"/>
        <family val="1"/>
      </rPr>
      <t> </t>
    </r>
  </si>
  <si>
    <r>
      <t>Segment 4a</t>
    </r>
    <r>
      <rPr>
        <sz val="12"/>
        <rFont val="Times New Roman"/>
        <family val="1"/>
      </rPr>
      <t> </t>
    </r>
  </si>
  <si>
    <r>
      <t>Segment 5</t>
    </r>
    <r>
      <rPr>
        <sz val="12"/>
        <rFont val="Times New Roman"/>
        <family val="1"/>
      </rPr>
      <t> </t>
    </r>
  </si>
  <si>
    <t>WWTF Site 24</t>
  </si>
  <si>
    <t>DNR</t>
  </si>
  <si>
    <t>WWTF Site 66</t>
  </si>
  <si>
    <t>WWTF Site 67</t>
  </si>
  <si>
    <t>WWTF Site 69</t>
  </si>
  <si>
    <t>WWTF Site 70</t>
  </si>
  <si>
    <t>WWTF Site 71</t>
  </si>
  <si>
    <t>WWTF Site 72</t>
  </si>
  <si>
    <t>WWTF Site 57</t>
  </si>
  <si>
    <t>Evergreen Metro Distict</t>
  </si>
  <si>
    <t>WWTF Site 21</t>
  </si>
  <si>
    <t>Conifer Sanitation District</t>
  </si>
  <si>
    <t>WWTF Site 59</t>
  </si>
  <si>
    <t xml:space="preserve">West Jefferson County Metro District </t>
  </si>
  <si>
    <t>WWTF Site 73</t>
  </si>
  <si>
    <t>Summit Lake Lower Plume, discharge UBC</t>
  </si>
  <si>
    <t>Bear Creek Inchannel Ponds</t>
  </si>
  <si>
    <t>Kerr/ Swede Special Study</t>
  </si>
  <si>
    <t>Upper Watershed @ Mt. Evans/ Summit Lake</t>
  </si>
  <si>
    <t>Coyote Gulch in Bear Creek Park</t>
  </si>
  <si>
    <t>Bear Creek Reservoir, Sites 15a, 16a, and 45</t>
  </si>
  <si>
    <t xml:space="preserve">Lower Bear Creek, below reservoir </t>
  </si>
  <si>
    <t>7/21</t>
  </si>
  <si>
    <t>4/18</t>
  </si>
  <si>
    <t>8/22</t>
  </si>
  <si>
    <t>WWTF Under regulation 85</t>
  </si>
  <si>
    <t>WWTFs</t>
  </si>
  <si>
    <t>Site 5a</t>
  </si>
  <si>
    <t>CDOW downtown Little Bear site (upstream 1,000 ft)</t>
  </si>
  <si>
    <t>Site 14</t>
  </si>
  <si>
    <t>Morrison Park east end  at gaging station</t>
  </si>
  <si>
    <t>WWTF Site 56</t>
  </si>
  <si>
    <t>BCR Top, Site 40a</t>
  </si>
  <si>
    <t>BCR  -10m, Site 40c</t>
  </si>
  <si>
    <t>91-13 Mean</t>
  </si>
  <si>
    <t>91-13 Median</t>
  </si>
  <si>
    <t>GEO Mean</t>
  </si>
  <si>
    <t>EGL 4a</t>
  </si>
  <si>
    <t>EGL 4e</t>
  </si>
  <si>
    <t>Evergreen Lake, Segment 1d</t>
  </si>
  <si>
    <t>Bear Creek In-Flow (cfs)</t>
  </si>
  <si>
    <t>c</t>
  </si>
  <si>
    <t>Segemtn 6b</t>
  </si>
  <si>
    <t>Little Bear Evergreen</t>
  </si>
  <si>
    <t xml:space="preserve"> Keys-on-the-Green</t>
  </si>
  <si>
    <t>Upper Bear Creek - Mt. Evans Wilderness</t>
  </si>
  <si>
    <t>O'Fallon Park</t>
  </si>
  <si>
    <t xml:space="preserve">Lair o' the Bear </t>
  </si>
  <si>
    <t xml:space="preserve"> Idledale, Shady Lane</t>
  </si>
  <si>
    <t>Morrison Park west</t>
  </si>
  <si>
    <t xml:space="preserve">Vance Creek </t>
  </si>
  <si>
    <t>Mt Vernon, Morrison</t>
  </si>
  <si>
    <t>Cub Creek, Brookforest Inn</t>
  </si>
  <si>
    <t>Cub Creek Park</t>
  </si>
  <si>
    <t xml:space="preserve">South Turkey Creek </t>
  </si>
  <si>
    <t xml:space="preserve">North Turkey Creek </t>
  </si>
  <si>
    <t xml:space="preserve">Upper Coyote </t>
  </si>
  <si>
    <t xml:space="preserve">Lower Coyote </t>
  </si>
  <si>
    <t>Mar-Apr</t>
  </si>
  <si>
    <t>May-Jun</t>
  </si>
  <si>
    <t>Jul-Aug</t>
  </si>
  <si>
    <t>Sep-Oct</t>
  </si>
  <si>
    <t>Nov-Dec</t>
  </si>
  <si>
    <t>Jan-Feb</t>
  </si>
  <si>
    <t>Upper Coyote</t>
  </si>
  <si>
    <t>Lower Coyote</t>
  </si>
  <si>
    <t>Ac-Ft/day</t>
  </si>
  <si>
    <t>Ac-ft/month</t>
  </si>
  <si>
    <t>Nitrate/Nitrite</t>
  </si>
  <si>
    <t>Loading Pounds/Period</t>
  </si>
  <si>
    <t>Flow Estimate</t>
  </si>
  <si>
    <t>Annual Pounds</t>
  </si>
  <si>
    <t>Flow Estimate ac-yr</t>
  </si>
  <si>
    <t>Average Loading</t>
  </si>
  <si>
    <t>Annual Maximum at -1/2m - 2m [mg/l]</t>
  </si>
  <si>
    <t>Seasonal Maximum at -1/2 - 2m [mg/l]</t>
  </si>
  <si>
    <t>2014 Temperature C WAT (1/2-2m)</t>
  </si>
  <si>
    <t>2014 DO Compliance Bear Creek Reservoir</t>
  </si>
  <si>
    <t>(x)</t>
  </si>
  <si>
    <t>Wastewater Treatment Works</t>
  </si>
  <si>
    <t>(Site 40; top, lower, laboratory)</t>
  </si>
  <si>
    <t>Dissolved Oxygen (field probe, 1/2-m intervals in central pool thru 4m, then 1m interval)</t>
  </si>
  <si>
    <t>Specific Conductivity (field probe, 1/2-m intervals in central pool thru 4m, then 1m interval)</t>
  </si>
  <si>
    <t>pH (field probe, 1/2-m intervals in central pool thru 4m, then 1m interval)</t>
  </si>
  <si>
    <t>Water Clarity - Staining (Qualitative)</t>
  </si>
  <si>
    <t>Pebble Counts</t>
  </si>
  <si>
    <t>Total Dissolved Phosphorus (Selected Sites)</t>
  </si>
  <si>
    <t>Conifer Wastewater Association</t>
  </si>
  <si>
    <t>Table 1:     FIA Chemistry Method Summary</t>
  </si>
  <si>
    <t>Date
Completed</t>
  </si>
  <si>
    <t>Allowable Hold Time*</t>
  </si>
  <si>
    <t>Total
Phosphorus</t>
  </si>
  <si>
    <t>QuickChem
10-115-01-4-B,
with manual digestion</t>
  </si>
  <si>
    <t>Preserve upon receipt</t>
  </si>
  <si>
    <t>24 hours prior to filtration; Preserve immediately after filtration</t>
  </si>
  <si>
    <t>QuickChem
10-107-04-4-B,
with manual digestion</t>
  </si>
  <si>
    <t>QuickChem
10-107-04-1-C</t>
  </si>
  <si>
    <t>Analyze within 48 hours; Preserve</t>
  </si>
  <si>
    <t>QuickChem
10-107-06-2-A</t>
  </si>
  <si>
    <t>*all preserved samples have an allowable hold time of 28 days</t>
  </si>
  <si>
    <t>QuickChem 10-115-01-4-B, with manual digestion</t>
  </si>
  <si>
    <t>QuickChem 10-107-04-4-B, with manual digestion</t>
  </si>
  <si>
    <t>QuickChem 10-107-04-1-C</t>
  </si>
  <si>
    <t>QuickChem 10-107-06-3-A</t>
  </si>
  <si>
    <t>6 ug/l</t>
  </si>
  <si>
    <t>MDL (ug/l)</t>
  </si>
  <si>
    <t xml:space="preserve">5 ug/l </t>
  </si>
  <si>
    <t>Total Inorganic Nitrogen</t>
  </si>
  <si>
    <t>Fish</t>
  </si>
  <si>
    <t>Tony L &amp; RNC</t>
  </si>
  <si>
    <t>Res BC Out</t>
  </si>
  <si>
    <t>BCL Park</t>
  </si>
  <si>
    <t>Res</t>
  </si>
  <si>
    <t>LBC Out</t>
  </si>
  <si>
    <t xml:space="preserve">TN, NO3, NH3, </t>
  </si>
  <si>
    <t>TP, TDP</t>
  </si>
  <si>
    <t>TSS, Chl</t>
  </si>
  <si>
    <t>Notes:</t>
  </si>
  <si>
    <t>Tony Langoski, RNC</t>
  </si>
  <si>
    <t xml:space="preserve">RNC Consulting; Tony Langoski; </t>
  </si>
  <si>
    <t>_________________________________________________________________</t>
  </si>
  <si>
    <t xml:space="preserve">Site 36 </t>
  </si>
  <si>
    <t>Summit Lake</t>
  </si>
  <si>
    <t>Pipe#1</t>
  </si>
  <si>
    <t>Pipe#2</t>
  </si>
  <si>
    <t>Site 37 (Mt Evans, BC)</t>
  </si>
  <si>
    <t>Site 65 BC Ponds</t>
  </si>
  <si>
    <t>Width (in)</t>
  </si>
  <si>
    <t>fish</t>
  </si>
  <si>
    <t>Width/Depth</t>
  </si>
  <si>
    <t>Algal Coverage</t>
  </si>
  <si>
    <t>PC,  60's, fall</t>
  </si>
  <si>
    <t>Site 74 Fen Pond #1</t>
  </si>
  <si>
    <t>Site 75 Fen Pond #2</t>
  </si>
  <si>
    <t>Site 75 Fen @Site 37</t>
  </si>
  <si>
    <t>63 Bottom Plume</t>
  </si>
  <si>
    <t>65 BC Ponds</t>
  </si>
  <si>
    <t>74 Fen #1</t>
  </si>
  <si>
    <t>75 Fen #2</t>
  </si>
  <si>
    <t>37 Bear Creek</t>
  </si>
  <si>
    <t>76 Fen #3</t>
  </si>
  <si>
    <t>36 Summit Lake</t>
  </si>
  <si>
    <t>Evergreen = 32 cfs</t>
  </si>
  <si>
    <t>March</t>
  </si>
  <si>
    <t>April</t>
  </si>
  <si>
    <t>November</t>
  </si>
  <si>
    <t>Bear Creek Site 14a Morrison, Total Phosphorus ug/l</t>
  </si>
  <si>
    <t>LABID</t>
  </si>
  <si>
    <t>CLIENTID</t>
  </si>
  <si>
    <t>COLLECTDATE</t>
  </si>
  <si>
    <t>RECEIVEDATE</t>
  </si>
  <si>
    <t>ANALYTE</t>
  </si>
  <si>
    <t>MATRIX</t>
  </si>
  <si>
    <t>METHOD</t>
  </si>
  <si>
    <t>RESULT</t>
  </si>
  <si>
    <t>QUAL</t>
  </si>
  <si>
    <t>UNITS</t>
  </si>
  <si>
    <t>ANALYZEDATE</t>
  </si>
  <si>
    <t>BC514B-1</t>
  </si>
  <si>
    <t>SW</t>
  </si>
  <si>
    <t>QC 10-107-04-1-C</t>
  </si>
  <si>
    <t>29</t>
  </si>
  <si>
    <t>J</t>
  </si>
  <si>
    <t>SM 2540 D</t>
  </si>
  <si>
    <t>U</t>
  </si>
  <si>
    <t>SM 10200 H (mod)</t>
  </si>
  <si>
    <t>BC514B-2</t>
  </si>
  <si>
    <t>4e</t>
  </si>
  <si>
    <t>41</t>
  </si>
  <si>
    <t>nd</t>
  </si>
  <si>
    <t>PC,  60's,  runoff</t>
  </si>
  <si>
    <t>PQL (ug/l)</t>
  </si>
  <si>
    <t>GEI Laboratory</t>
  </si>
  <si>
    <t>Colorado Analytical</t>
  </si>
  <si>
    <t>EPA365.1</t>
  </si>
  <si>
    <t>Calculation</t>
  </si>
  <si>
    <t>LQL mg/l</t>
  </si>
  <si>
    <t>SM 4500-NH3-G</t>
  </si>
  <si>
    <t>SM2540-D</t>
  </si>
  <si>
    <t>using TKN + NO3</t>
  </si>
  <si>
    <t>NO3 + NO2</t>
  </si>
  <si>
    <t>NO3/NO2</t>
  </si>
  <si>
    <t>TIN</t>
  </si>
  <si>
    <t>effluent flow</t>
  </si>
  <si>
    <t>Reg 85 Reporting</t>
  </si>
  <si>
    <t>Effluent Monitoring</t>
  </si>
  <si>
    <t>flow meter</t>
  </si>
  <si>
    <t>1 mg/l</t>
  </si>
  <si>
    <t>N-Ammonia</t>
  </si>
  <si>
    <t>50 μg/l</t>
  </si>
  <si>
    <t>N Nitrate/Nitrite</t>
  </si>
  <si>
    <t>0.5 mg/l</t>
  </si>
  <si>
    <t>N-Nitrate</t>
  </si>
  <si>
    <t>N-Nitrite</t>
  </si>
  <si>
    <t>10 μg/l</t>
  </si>
  <si>
    <t>Total Kjeldahl Nitrogen</t>
  </si>
  <si>
    <t>Evergreen 34, Morrison 43.5, Park nd, BCR 1966, Out 45.6, Sheridan 62</t>
  </si>
  <si>
    <t>BC814C-1</t>
  </si>
  <si>
    <t>BC814C-2</t>
  </si>
  <si>
    <t>BC814C-3</t>
  </si>
  <si>
    <t>BC814C-4</t>
  </si>
  <si>
    <t>BC714D-1</t>
  </si>
  <si>
    <t>BC714D-2</t>
  </si>
  <si>
    <t>BC714D-3</t>
  </si>
  <si>
    <t>BC714D-4</t>
  </si>
  <si>
    <t>BC614C-1</t>
  </si>
  <si>
    <t>BC614C-2</t>
  </si>
  <si>
    <t>BC614C-3</t>
  </si>
  <si>
    <t>BC614C-4</t>
  </si>
  <si>
    <t>BC614C-5</t>
  </si>
  <si>
    <t>BC03</t>
  </si>
  <si>
    <t>BC05</t>
  </si>
  <si>
    <t>PEL08</t>
  </si>
  <si>
    <t>PEL10</t>
  </si>
  <si>
    <t>TC14</t>
  </si>
  <si>
    <t>TC16</t>
  </si>
  <si>
    <t>Site BC05</t>
  </si>
  <si>
    <t>Site BC03</t>
  </si>
  <si>
    <t>Site Pel08</t>
  </si>
  <si>
    <t>Site Pel10</t>
  </si>
  <si>
    <t>Site TC14</t>
  </si>
  <si>
    <t>Site TC16</t>
  </si>
  <si>
    <t>Sediment</t>
  </si>
  <si>
    <t>Phyto</t>
  </si>
  <si>
    <t>Profile</t>
  </si>
  <si>
    <t>&lt;200</t>
  </si>
  <si>
    <t>Total Volume</t>
  </si>
  <si>
    <t>Mesh Size/ volume retained</t>
  </si>
  <si>
    <t>Mesh Size/ % retained</t>
  </si>
  <si>
    <t>Lat</t>
  </si>
  <si>
    <t>Long</t>
  </si>
  <si>
    <t>BC03a</t>
  </si>
  <si>
    <t>BC03b</t>
  </si>
  <si>
    <t>Nutrient</t>
  </si>
  <si>
    <t>TSS/TVSS</t>
  </si>
  <si>
    <t>PEL10b</t>
  </si>
  <si>
    <t>PEL10a</t>
  </si>
  <si>
    <t>TC14a</t>
  </si>
  <si>
    <t>TC14b</t>
  </si>
  <si>
    <t>PEL08a</t>
  </si>
  <si>
    <t>PEL08b</t>
  </si>
  <si>
    <t>-105.143343°</t>
  </si>
  <si>
    <t>39.650390°</t>
  </si>
  <si>
    <t xml:space="preserve"> 39.652116°</t>
  </si>
  <si>
    <t>-105.144387°</t>
  </si>
  <si>
    <t xml:space="preserve"> 39.648995°</t>
  </si>
  <si>
    <t>-105.142917°</t>
  </si>
  <si>
    <t xml:space="preserve"> 39.650765°</t>
  </si>
  <si>
    <t>-105.139154°</t>
  </si>
  <si>
    <t>39.651107°</t>
  </si>
  <si>
    <t>-105.141215°</t>
  </si>
  <si>
    <t xml:space="preserve"> 39.653180°</t>
  </si>
  <si>
    <t>-105.141221°</t>
  </si>
  <si>
    <t>TC16b</t>
  </si>
  <si>
    <t>TC16a</t>
  </si>
  <si>
    <t>BC05a</t>
  </si>
  <si>
    <t>BC05b</t>
  </si>
  <si>
    <t>"a" sites are at -1m</t>
  </si>
  <si>
    <t>"b" sites are at + 0.5 m</t>
  </si>
  <si>
    <t>Nutrients = TN, TP, NO2-NO3, NH3</t>
  </si>
  <si>
    <t>BCWA Dredge Sample Program 10/29/2014</t>
  </si>
  <si>
    <t>sediments are taken with Petite Ponar dredge represent top 5-10 cm mud</t>
  </si>
  <si>
    <t>Blank</t>
  </si>
  <si>
    <t>volume = 20ml</t>
  </si>
  <si>
    <t>Transect</t>
  </si>
  <si>
    <t>tared</t>
  </si>
  <si>
    <t>mgP/kg Mud</t>
  </si>
  <si>
    <t>grams</t>
  </si>
  <si>
    <t>kg</t>
  </si>
  <si>
    <t>TP mg/l</t>
  </si>
  <si>
    <t>Filter</t>
  </si>
  <si>
    <t>Bear Creek Transect</t>
  </si>
  <si>
    <t>SedBC03</t>
  </si>
  <si>
    <t>SedBC05</t>
  </si>
  <si>
    <t>Pelican Point Transect</t>
  </si>
  <si>
    <t>SedPel08</t>
  </si>
  <si>
    <t>SedPel10</t>
  </si>
  <si>
    <t>Turkey Creek Transect</t>
  </si>
  <si>
    <t>SedTC14</t>
  </si>
  <si>
    <t>SedTC16</t>
  </si>
  <si>
    <t>Grams wet mud</t>
  </si>
  <si>
    <t>Grams Dry Mud</t>
  </si>
  <si>
    <t>TOC</t>
  </si>
  <si>
    <t>Tare</t>
  </si>
  <si>
    <t>Mud</t>
  </si>
  <si>
    <t>Wet Mud</t>
  </si>
  <si>
    <t>105 dried Mud</t>
  </si>
  <si>
    <t>dry Mud</t>
  </si>
  <si>
    <t>Ashed Mud</t>
  </si>
  <si>
    <t>% Solids</t>
  </si>
  <si>
    <t>8.5m</t>
  </si>
  <si>
    <t>TVS</t>
  </si>
  <si>
    <t>BC914E-1</t>
  </si>
  <si>
    <t>BC914E-2</t>
  </si>
  <si>
    <t>BC914E-3</t>
  </si>
  <si>
    <t>BC914E-4</t>
  </si>
  <si>
    <t>BC914E-5</t>
  </si>
  <si>
    <t>BC914E-6</t>
  </si>
  <si>
    <t>BC914E-7</t>
  </si>
  <si>
    <t>x5</t>
  </si>
  <si>
    <t>2012 SePRO</t>
  </si>
  <si>
    <t>TP Sed, Mg/kg</t>
  </si>
  <si>
    <t>EPA 365.3, Modified</t>
  </si>
  <si>
    <t>SedBC01</t>
  </si>
  <si>
    <t>SedBC02</t>
  </si>
  <si>
    <t>SedBC04</t>
  </si>
  <si>
    <t>SedBC06</t>
  </si>
  <si>
    <t>SedPel07</t>
  </si>
  <si>
    <t>SedPel09</t>
  </si>
  <si>
    <t>SedPel11</t>
  </si>
  <si>
    <t>SedTC12</t>
  </si>
  <si>
    <t>SedTC13</t>
  </si>
  <si>
    <t>SedTC15</t>
  </si>
  <si>
    <t>SedTC17</t>
  </si>
  <si>
    <t>% TOC</t>
  </si>
  <si>
    <t>TS%</t>
  </si>
  <si>
    <t>na</t>
  </si>
  <si>
    <t>RNC, Mike Towner  mostly sunny, light winds, 40s; ice</t>
  </si>
  <si>
    <t>ice (13)</t>
  </si>
  <si>
    <t>about 6</t>
  </si>
  <si>
    <t>2015 Sampling Bear Creek Watershed Association</t>
  </si>
  <si>
    <t>BC214-6</t>
  </si>
  <si>
    <t>47a</t>
  </si>
  <si>
    <t>BC214-7</t>
  </si>
  <si>
    <t>47b</t>
  </si>
  <si>
    <t>BC214-1</t>
  </si>
  <si>
    <t>BC214-2</t>
  </si>
  <si>
    <t>BC214-3</t>
  </si>
  <si>
    <t>BC214-4</t>
  </si>
  <si>
    <t>BC214-5</t>
  </si>
  <si>
    <t>40c</t>
  </si>
  <si>
    <t>BC314B-1</t>
  </si>
  <si>
    <t>BC314B-2</t>
  </si>
  <si>
    <t>BC314B-3</t>
  </si>
  <si>
    <t>BC314B-4</t>
  </si>
  <si>
    <t>BC314B-5</t>
  </si>
  <si>
    <t>Bear Creek Reservoir 2014 - Summary Statisitics</t>
  </si>
  <si>
    <t>91-2014 Mean</t>
  </si>
  <si>
    <t>91-2014 Median</t>
  </si>
  <si>
    <t>BC414-6</t>
  </si>
  <si>
    <t>BC414-7</t>
  </si>
  <si>
    <t>BC414-1</t>
  </si>
  <si>
    <t>BC414-2</t>
  </si>
  <si>
    <t>BC414-3</t>
  </si>
  <si>
    <t>BC414-4</t>
  </si>
  <si>
    <t>BC414-5</t>
  </si>
  <si>
    <t>BC114-1</t>
  </si>
  <si>
    <t>BC114-2</t>
  </si>
  <si>
    <t>BC114-3</t>
  </si>
  <si>
    <t>BC114-4</t>
  </si>
  <si>
    <t>BC114-5</t>
  </si>
  <si>
    <t>BC514D-1</t>
  </si>
  <si>
    <t>BC514D-2</t>
  </si>
  <si>
    <t>BC514D-3</t>
  </si>
  <si>
    <t>BC514D-4</t>
  </si>
  <si>
    <t>BC514D-5</t>
  </si>
  <si>
    <t>BC614B-8</t>
  </si>
  <si>
    <t>BC614B-9</t>
  </si>
  <si>
    <t>BC614B-6</t>
  </si>
  <si>
    <t>BC614B-7</t>
  </si>
  <si>
    <t>BC614B-1</t>
  </si>
  <si>
    <t>BC614B-2</t>
  </si>
  <si>
    <t>BC614B-3</t>
  </si>
  <si>
    <t>BC614B-4</t>
  </si>
  <si>
    <t>BC614B-5</t>
  </si>
  <si>
    <t>BC714-1</t>
  </si>
  <si>
    <t>BC714-2</t>
  </si>
  <si>
    <t>BC714-3</t>
  </si>
  <si>
    <t>BC714-4</t>
  </si>
  <si>
    <t>BC714-5</t>
  </si>
  <si>
    <t>BC714-6</t>
  </si>
  <si>
    <t>BC714-7</t>
  </si>
  <si>
    <t>BC814D-1</t>
  </si>
  <si>
    <t>BC814D-2</t>
  </si>
  <si>
    <t>BC814D-3</t>
  </si>
  <si>
    <t>BC814D-4</t>
  </si>
  <si>
    <t>BC814D-5</t>
  </si>
  <si>
    <t>BC814D-6</t>
  </si>
  <si>
    <t>BC814D-7</t>
  </si>
  <si>
    <t>BC914C-1</t>
  </si>
  <si>
    <t>BC914C-2</t>
  </si>
  <si>
    <t>BC914C-3</t>
  </si>
  <si>
    <t>BC914C-4</t>
  </si>
  <si>
    <t>BC914C-5</t>
  </si>
  <si>
    <t>BC914C-6</t>
  </si>
  <si>
    <t>BC914C-7</t>
  </si>
  <si>
    <t>BC1014C-1</t>
  </si>
  <si>
    <t>BC1014C-2</t>
  </si>
  <si>
    <t>BC1014C-3</t>
  </si>
  <si>
    <t>BC1014C-4</t>
  </si>
  <si>
    <t>BC1014C-5</t>
  </si>
  <si>
    <t>BC1014C-6</t>
  </si>
  <si>
    <t>BC1014C-7</t>
  </si>
  <si>
    <t>BC1114B-1</t>
  </si>
  <si>
    <t>BC1114B-2</t>
  </si>
  <si>
    <t>BC1114B-3</t>
  </si>
  <si>
    <t>BC1114B-4</t>
  </si>
  <si>
    <t>BC1114B-5</t>
  </si>
  <si>
    <t>BC1214-1</t>
  </si>
  <si>
    <t>BC1214-2</t>
  </si>
  <si>
    <t>BC1214-3</t>
  </si>
  <si>
    <t>BC1214-4</t>
  </si>
  <si>
    <t>BC1214-5</t>
  </si>
  <si>
    <t>BC1214-6</t>
  </si>
  <si>
    <t>BC1214-7</t>
  </si>
  <si>
    <t>BC1014-1</t>
  </si>
  <si>
    <t>BC1014-2</t>
  </si>
  <si>
    <t>BC814-1</t>
  </si>
  <si>
    <t>BC814-2</t>
  </si>
  <si>
    <t>BC814-3</t>
  </si>
  <si>
    <t>BC814-4</t>
  </si>
  <si>
    <t>BC814-5</t>
  </si>
  <si>
    <t>BC914-1</t>
  </si>
  <si>
    <t>BC914-2</t>
  </si>
  <si>
    <t>BC914-3</t>
  </si>
  <si>
    <t>BC914-4</t>
  </si>
  <si>
    <t>BC914-5</t>
  </si>
  <si>
    <t>BC814E-1</t>
  </si>
  <si>
    <t>BC814E-2</t>
  </si>
  <si>
    <t>BC514C-1</t>
  </si>
  <si>
    <t>BC514C-2</t>
  </si>
  <si>
    <t>BC514C-3</t>
  </si>
  <si>
    <t>BC514C-4</t>
  </si>
  <si>
    <t>BC514C-5</t>
  </si>
  <si>
    <t>BC514C-6</t>
  </si>
  <si>
    <t>BC514C-7</t>
  </si>
  <si>
    <t>BC514C-8</t>
  </si>
  <si>
    <t>BC514C-9</t>
  </si>
  <si>
    <t>BC514C-10</t>
  </si>
  <si>
    <t>BC514C-11</t>
  </si>
  <si>
    <t>BC514C-12</t>
  </si>
  <si>
    <t>BC514C-13</t>
  </si>
  <si>
    <t>BC514C-14</t>
  </si>
  <si>
    <t>BC514C-15</t>
  </si>
  <si>
    <t>BC514C-16</t>
  </si>
  <si>
    <t>BC614-1</t>
  </si>
  <si>
    <t>BC614-2</t>
  </si>
  <si>
    <t>BC614-3</t>
  </si>
  <si>
    <t>BC614-4</t>
  </si>
  <si>
    <t>BC614-5</t>
  </si>
  <si>
    <t>BC614-6</t>
  </si>
  <si>
    <t>BC614-7</t>
  </si>
  <si>
    <t>BC614-8</t>
  </si>
  <si>
    <t>BC614-9</t>
  </si>
  <si>
    <t>BC614-10</t>
  </si>
  <si>
    <t>BC614-11</t>
  </si>
  <si>
    <t>BC614-12</t>
  </si>
  <si>
    <t>BC614-13</t>
  </si>
  <si>
    <t>BC614-14</t>
  </si>
  <si>
    <t>BC614-15</t>
  </si>
  <si>
    <t>BC614-16</t>
  </si>
  <si>
    <t>BC714C-1</t>
  </si>
  <si>
    <t>BC714C-2</t>
  </si>
  <si>
    <t>BC714C-3</t>
  </si>
  <si>
    <t>BC714C-4</t>
  </si>
  <si>
    <t>BC714C-5</t>
  </si>
  <si>
    <t>BC714C-6</t>
  </si>
  <si>
    <t>BC714C-7</t>
  </si>
  <si>
    <t>BC714C-8</t>
  </si>
  <si>
    <t>BC714C-9</t>
  </si>
  <si>
    <t>BC714C-10</t>
  </si>
  <si>
    <t>BC714C-11</t>
  </si>
  <si>
    <t>BC714C-12</t>
  </si>
  <si>
    <t>BC714C-13</t>
  </si>
  <si>
    <t>BC714C-14</t>
  </si>
  <si>
    <t>BC714C-15</t>
  </si>
  <si>
    <t>BC714C-16</t>
  </si>
  <si>
    <t>BC714C-17</t>
  </si>
  <si>
    <t>BC814B-1</t>
  </si>
  <si>
    <t>BC814B-2</t>
  </si>
  <si>
    <t>BC814B-3</t>
  </si>
  <si>
    <t>BC814B-4</t>
  </si>
  <si>
    <t>BC814B-5</t>
  </si>
  <si>
    <t>BC814B-6</t>
  </si>
  <si>
    <t>BC814B-7</t>
  </si>
  <si>
    <t>BC814B-8</t>
  </si>
  <si>
    <t>BC814B-9</t>
  </si>
  <si>
    <t>BC814B-10</t>
  </si>
  <si>
    <t>BC814B-11</t>
  </si>
  <si>
    <t>BC814B-12</t>
  </si>
  <si>
    <t>BC814B-13</t>
  </si>
  <si>
    <t>BC814B-14</t>
  </si>
  <si>
    <t>BC814B-15</t>
  </si>
  <si>
    <t>BC814B-16</t>
  </si>
  <si>
    <t>BC814B-17</t>
  </si>
  <si>
    <t>BC914D-1</t>
  </si>
  <si>
    <t>BC914D-2</t>
  </si>
  <si>
    <t>BC914D-3</t>
  </si>
  <si>
    <t>BC914D-4</t>
  </si>
  <si>
    <t>BC914D-5</t>
  </si>
  <si>
    <t>BC914D-6</t>
  </si>
  <si>
    <t>BC914D-7</t>
  </si>
  <si>
    <t>BC914D-8</t>
  </si>
  <si>
    <t>BC914D-9</t>
  </si>
  <si>
    <t>BC914D-10</t>
  </si>
  <si>
    <t>BC914D-11</t>
  </si>
  <si>
    <t>BC914D-12</t>
  </si>
  <si>
    <t>BC914D-13</t>
  </si>
  <si>
    <t>BC914D-14</t>
  </si>
  <si>
    <t>BC914D-15</t>
  </si>
  <si>
    <t>BC914D-16</t>
  </si>
  <si>
    <t>BC914D-17</t>
  </si>
  <si>
    <t>BC1014B-1</t>
  </si>
  <si>
    <t>Chlorophyll a average</t>
  </si>
  <si>
    <t>BC714E-1</t>
  </si>
  <si>
    <t>BC714E-2</t>
  </si>
  <si>
    <t>BC714E-3</t>
  </si>
  <si>
    <t>BC714E-4</t>
  </si>
  <si>
    <t>BC714E-5</t>
  </si>
  <si>
    <t>BC114B-1</t>
  </si>
  <si>
    <t>BC114B-2</t>
  </si>
  <si>
    <t>BC114B-3</t>
  </si>
  <si>
    <t>BC114B-4</t>
  </si>
  <si>
    <t>BC214-8</t>
  </si>
  <si>
    <t>BC214-9</t>
  </si>
  <si>
    <t>BC214-10</t>
  </si>
  <si>
    <t>BC214-11</t>
  </si>
  <si>
    <t>BC314B-6</t>
  </si>
  <si>
    <t>BC314B-7</t>
  </si>
  <si>
    <t>BC314B-8</t>
  </si>
  <si>
    <t>BC314B-9</t>
  </si>
  <si>
    <t>BC414-8</t>
  </si>
  <si>
    <t>BC414-9</t>
  </si>
  <si>
    <t>BC414-10</t>
  </si>
  <si>
    <t>BC414-11</t>
  </si>
  <si>
    <t>BC514D-6</t>
  </si>
  <si>
    <t>BC514D-7</t>
  </si>
  <si>
    <t>BC514D-8</t>
  </si>
  <si>
    <t>BC514D-9</t>
  </si>
  <si>
    <t>BC614B-10</t>
  </si>
  <si>
    <t>BC614B-11</t>
  </si>
  <si>
    <t>BC614B-12</t>
  </si>
  <si>
    <t>BC614B-13</t>
  </si>
  <si>
    <t>BC714-8</t>
  </si>
  <si>
    <t>BC714-9</t>
  </si>
  <si>
    <t>BC714-10</t>
  </si>
  <si>
    <t>BC714-11</t>
  </si>
  <si>
    <t>BC814D-8</t>
  </si>
  <si>
    <t>BC814D-9</t>
  </si>
  <si>
    <t>BC814D-10</t>
  </si>
  <si>
    <t>BC814D-11</t>
  </si>
  <si>
    <t>BC914C-8</t>
  </si>
  <si>
    <t>BC914C-9</t>
  </si>
  <si>
    <t>BC914C-10</t>
  </si>
  <si>
    <t>BC914C-11</t>
  </si>
  <si>
    <t>BC1014C-8</t>
  </si>
  <si>
    <t>BC1014C-9</t>
  </si>
  <si>
    <t>BC1014C-10</t>
  </si>
  <si>
    <t>BC1014C-11</t>
  </si>
  <si>
    <t>BC1114B-6</t>
  </si>
  <si>
    <t>BC1114B-7</t>
  </si>
  <si>
    <t>BC1114B-8</t>
  </si>
  <si>
    <t>BC1114B-9</t>
  </si>
  <si>
    <t>BC1214-8</t>
  </si>
  <si>
    <t>BC1214-9</t>
  </si>
  <si>
    <t>BC1214-10</t>
  </si>
  <si>
    <t>BC1214-11</t>
  </si>
  <si>
    <t xml:space="preserve">Nitrate Nitrite </t>
  </si>
  <si>
    <t>Bear Creek Reservoir Mean Annual Concentrations 1991-2014</t>
  </si>
  <si>
    <t>Chlorophyll a Average</t>
  </si>
  <si>
    <t>2014 TN</t>
  </si>
  <si>
    <t>Preservation
(H2SO4 to pH
&lt;2.0)</t>
  </si>
  <si>
    <t>NOx</t>
  </si>
  <si>
    <r>
      <t xml:space="preserve">Chlorophyll </t>
    </r>
    <r>
      <rPr>
        <i/>
        <sz val="10"/>
        <color indexed="8"/>
        <rFont val="Calibri"/>
        <family val="2"/>
        <scheme val="minor"/>
      </rPr>
      <t>a</t>
    </r>
  </si>
  <si>
    <t xml:space="preserve">South Turkey Creek Aspen Park </t>
  </si>
  <si>
    <t>Snow</t>
  </si>
  <si>
    <t>sm</t>
  </si>
  <si>
    <t>m</t>
  </si>
  <si>
    <t>vm</t>
  </si>
  <si>
    <t>T Phosphorus</t>
  </si>
  <si>
    <t>Anabaena flos-aquae</t>
  </si>
  <si>
    <t>bluegreen</t>
  </si>
  <si>
    <t>Microcystis aeruginosa</t>
  </si>
  <si>
    <t>Cryptomonas erosa</t>
  </si>
  <si>
    <t>cryptophyte</t>
  </si>
  <si>
    <t>Rhodomonas minuta</t>
  </si>
  <si>
    <t>Fragilaria crotonensis</t>
  </si>
  <si>
    <t>diatom</t>
  </si>
  <si>
    <t>Melosira ambigua</t>
  </si>
  <si>
    <t>Navicula cryptocephala</t>
  </si>
  <si>
    <t>Stephanodiscus niagarae</t>
  </si>
  <si>
    <t>Ceratium hirundinella</t>
  </si>
  <si>
    <t>dinoflagellate</t>
  </si>
  <si>
    <t>Ankistrodesmus falcatus</t>
  </si>
  <si>
    <t>Green</t>
  </si>
  <si>
    <t>Phytoplankton Species (July- September)</t>
  </si>
  <si>
    <t>Anabaena flos-aquae, Peak Biovolume (um3/mL) = 787,726</t>
  </si>
  <si>
    <t>Stephanodiscus niagarae, Peak Biovolume (um3/mL) = 593,524</t>
  </si>
  <si>
    <t>2013 TN</t>
  </si>
  <si>
    <t>2012 TN</t>
  </si>
  <si>
    <t>2011 TN</t>
  </si>
  <si>
    <t>Flow cfs</t>
  </si>
  <si>
    <t>ac-ft/ mo</t>
  </si>
  <si>
    <t>conc</t>
  </si>
  <si>
    <t>Load Pounds/Mo</t>
  </si>
  <si>
    <t>ug/l</t>
  </si>
  <si>
    <t>Est Flow ac-ft/mo</t>
  </si>
  <si>
    <t>Total Flow ac-ft/ season</t>
  </si>
  <si>
    <t>ac-ft/ season</t>
  </si>
  <si>
    <t>TN pounds</t>
  </si>
  <si>
    <t>NO3-NO2 Pounds</t>
  </si>
  <si>
    <t>Ammonia Pounds</t>
  </si>
  <si>
    <t>T Phos Pounds</t>
  </si>
  <si>
    <t>Nutrient Load for monitoring season</t>
  </si>
  <si>
    <t>Total Est</t>
  </si>
  <si>
    <t>NO2-NO3</t>
  </si>
  <si>
    <t>Seasonal Total</t>
  </si>
  <si>
    <t>Segment 7</t>
  </si>
  <si>
    <t>Mainstem Bear Creek Mt. Evans</t>
  </si>
  <si>
    <t>Seg 7</t>
  </si>
  <si>
    <t>Seg 1a</t>
  </si>
  <si>
    <t>Seg 3</t>
  </si>
  <si>
    <t>Seg 1e</t>
  </si>
  <si>
    <t>Seg 4a</t>
  </si>
  <si>
    <t>Seg 5</t>
  </si>
  <si>
    <t>Seg 6a</t>
  </si>
  <si>
    <t>Seg 6b</t>
  </si>
  <si>
    <t>TN Pounds</t>
  </si>
  <si>
    <t>TP Pounds</t>
  </si>
  <si>
    <t>Segment 1b</t>
  </si>
  <si>
    <t>Ac-Ft</t>
  </si>
  <si>
    <t>Seg 1b</t>
  </si>
  <si>
    <t>site 58</t>
  </si>
  <si>
    <t>site 2a</t>
  </si>
  <si>
    <t>site 3a</t>
  </si>
  <si>
    <t>site 5</t>
  </si>
  <si>
    <t>site 9</t>
  </si>
  <si>
    <t>site 12</t>
  </si>
  <si>
    <t>site 13a</t>
  </si>
  <si>
    <t>site 14a</t>
  </si>
  <si>
    <t>site 25</t>
  </si>
  <si>
    <t>site 34</t>
  </si>
  <si>
    <t>site 35</t>
  </si>
  <si>
    <t>site 64</t>
  </si>
  <si>
    <t>site 50</t>
  </si>
  <si>
    <t>site 18</t>
  </si>
  <si>
    <t>site 19</t>
  </si>
  <si>
    <t>Season May- October</t>
  </si>
  <si>
    <t>Season May-October</t>
  </si>
  <si>
    <t>Removal Harriman</t>
  </si>
  <si>
    <t>% Removal</t>
  </si>
  <si>
    <t>BCWA Site</t>
  </si>
  <si>
    <t>NO3</t>
  </si>
  <si>
    <t>Load Pounds</t>
  </si>
  <si>
    <t>Seg 1d</t>
  </si>
  <si>
    <t>Retained EGL</t>
  </si>
  <si>
    <t>% Removal EGL</t>
  </si>
  <si>
    <t>TSS</t>
  </si>
  <si>
    <t>BCR Deposition</t>
  </si>
  <si>
    <t>Annual Flow</t>
  </si>
  <si>
    <t>Bear Creek P-1 Sites</t>
  </si>
  <si>
    <t>% Retained</t>
  </si>
  <si>
    <t>DWD Harriman Ditch</t>
  </si>
  <si>
    <t>Total Above Harriman</t>
  </si>
  <si>
    <t>Site 4 EGL</t>
  </si>
  <si>
    <t>site 3a Keys</t>
  </si>
  <si>
    <t>Site 5 Little Bear</t>
  </si>
  <si>
    <t>PS</t>
  </si>
  <si>
    <t>NPS</t>
  </si>
  <si>
    <t>%NPS</t>
  </si>
  <si>
    <t>Discharged into Reservoir</t>
  </si>
  <si>
    <t>Total TP Load</t>
  </si>
  <si>
    <t>2014 Total Phosphorus Loading (Pounds)</t>
  </si>
  <si>
    <t>Annual Median</t>
  </si>
  <si>
    <t>Season Mean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</si>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</sst>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0.0"/>
    <numFmt numFmtId="165" formatCode="0.000"/>
    <numFmt numFmtId="166" formatCode="dd\-mmm\-yy_)"/>
    <numFmt numFmtId="167" formatCode="0_)"/>
    <numFmt numFmtId="168" formatCode="0.0_)"/>
    <numFmt numFmtId="169" formatCode="m/d/yy"/>
    <numFmt numFmtId="170" formatCode="#,##0.0"/>
    <numFmt numFmtId="171" formatCode="mm/dd/yy;@"/>
    <numFmt numFmtId="172" formatCode="m/dd/yy;@"/>
    <numFmt numFmtId="173" formatCode="###0;###0"/>
    <numFmt numFmtId="174" formatCode="h:mm;@"/>
    <numFmt numFmtId="175" formatCode="mm/dd/yy"/>
    <numFmt numFmtId="176" formatCode="0.000000"/>
    <numFmt numFmtId="177" formatCode="[$-409]d\-mmm;@"/>
    <numFmt numFmtId="178" formatCode="#,##0.0000"/>
    <numFmt numFmtId="179" formatCode="0.0000"/>
    <numFmt numFmtId="180" formatCode="#,##0.000"/>
    <numFmt numFmtId="181" formatCode="0.0000000"/>
    <numFmt numFmtId="182" formatCode="m/dd/yyyy;@"/>
    <numFmt numFmtId="183" formatCode="###0.0;###0.0"/>
  </numFmts>
  <fonts count="63"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 Black"/>
      <family val="2"/>
    </font>
    <font>
      <b/>
      <sz val="9"/>
      <name val="Arial"/>
      <family val="2"/>
    </font>
    <font>
      <sz val="10"/>
      <name val="Helv"/>
    </font>
    <font>
      <b/>
      <sz val="8"/>
      <name val="Arial"/>
      <family val="2"/>
    </font>
    <font>
      <b/>
      <sz val="11"/>
      <name val="Arial"/>
      <family val="2"/>
    </font>
    <font>
      <b/>
      <sz val="13.5"/>
      <color indexed="18"/>
      <name val="Arial"/>
      <family val="2"/>
    </font>
    <font>
      <sz val="12"/>
      <name val="Times New Roman"/>
      <family val="1"/>
    </font>
    <font>
      <sz val="8"/>
      <name val="Helv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vertAlign val="superscript"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 Unicode MS"/>
      <family val="2"/>
    </font>
    <font>
      <b/>
      <sz val="10"/>
      <color indexed="8"/>
      <name val="Arial"/>
      <family val="2"/>
    </font>
    <font>
      <vertAlign val="superscript"/>
      <sz val="10"/>
      <name val="Verdana"/>
      <family val="2"/>
    </font>
    <font>
      <sz val="16"/>
      <name val="Times New Roman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Cambria"/>
      <family val="1"/>
      <scheme val="maj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8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9">
    <xf numFmtId="3" fontId="0" fillId="0" borderId="0">
      <alignment horizontal="left" vertical="center" wrapText="1"/>
    </xf>
    <xf numFmtId="43" fontId="1" fillId="0" borderId="0" applyFont="0" applyFill="0" applyBorder="0" applyAlignment="0" applyProtection="0"/>
    <xf numFmtId="177" fontId="5" fillId="0" borderId="0" applyNumberFormat="0" applyFill="0" applyBorder="0" applyAlignment="0" applyProtection="0">
      <alignment vertical="top"/>
      <protection locked="0"/>
    </xf>
    <xf numFmtId="177" fontId="18" fillId="0" borderId="0"/>
    <xf numFmtId="177" fontId="18" fillId="0" borderId="0"/>
    <xf numFmtId="9" fontId="22" fillId="0" borderId="0" applyFont="0" applyFill="0" applyBorder="0" applyAlignment="0" applyProtection="0"/>
    <xf numFmtId="0" fontId="24" fillId="0" borderId="1">
      <alignment horizontal="left" vertical="center" wrapText="1"/>
    </xf>
    <xf numFmtId="177" fontId="44" fillId="0" borderId="0" applyNumberFormat="0" applyFill="0" applyBorder="0" applyAlignment="0" applyProtection="0">
      <alignment vertical="top"/>
      <protection locked="0"/>
    </xf>
    <xf numFmtId="0" fontId="61" fillId="22" borderId="0" applyNumberFormat="0" applyBorder="0" applyAlignment="0" applyProtection="0"/>
  </cellStyleXfs>
  <cellXfs count="1319">
    <xf numFmtId="3" fontId="0" fillId="0" borderId="0" xfId="0">
      <alignment horizontal="left" vertical="center" wrapText="1"/>
    </xf>
    <xf numFmtId="3" fontId="2" fillId="0" borderId="0" xfId="0" applyFont="1">
      <alignment horizontal="left" vertic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>
      <alignment horizontal="left" vertical="center" wrapText="1"/>
    </xf>
    <xf numFmtId="165" fontId="0" fillId="0" borderId="0" xfId="0" applyNumberFormat="1">
      <alignment horizontal="left" vertical="center" wrapText="1"/>
    </xf>
    <xf numFmtId="1" fontId="0" fillId="0" borderId="0" xfId="0" applyNumberFormat="1">
      <alignment horizontal="left" vertical="center" wrapText="1"/>
    </xf>
    <xf numFmtId="2" fontId="0" fillId="0" borderId="0" xfId="0" applyNumberFormat="1">
      <alignment horizontal="left" vertical="center" wrapText="1"/>
    </xf>
    <xf numFmtId="15" fontId="2" fillId="0" borderId="0" xfId="0" applyNumberFormat="1" applyFont="1">
      <alignment horizontal="left" vertical="center" wrapText="1"/>
    </xf>
    <xf numFmtId="165" fontId="2" fillId="0" borderId="0" xfId="0" applyNumberFormat="1" applyFont="1">
      <alignment horizontal="left" vertical="center" wrapText="1"/>
    </xf>
    <xf numFmtId="2" fontId="0" fillId="0" borderId="0" xfId="0" applyNumberFormat="1" applyFill="1">
      <alignment horizontal="left" vertical="center" wrapText="1"/>
    </xf>
    <xf numFmtId="3" fontId="0" fillId="0" borderId="0" xfId="0" applyFill="1">
      <alignment horizontal="left" vertical="center" wrapText="1"/>
    </xf>
    <xf numFmtId="3" fontId="3" fillId="0" borderId="0" xfId="0" applyFont="1">
      <alignment horizontal="left" vertical="center" wrapText="1"/>
    </xf>
    <xf numFmtId="3" fontId="2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/>
    </xf>
    <xf numFmtId="3" fontId="9" fillId="0" borderId="1" xfId="0" applyFont="1" applyBorder="1" applyAlignment="1">
      <alignment wrapText="1"/>
    </xf>
    <xf numFmtId="3" fontId="1" fillId="2" borderId="0" xfId="0" applyFont="1" applyFill="1">
      <alignment horizontal="left" vertical="center" wrapText="1"/>
    </xf>
    <xf numFmtId="1" fontId="11" fillId="0" borderId="0" xfId="0" applyNumberFormat="1" applyFont="1" applyAlignment="1" applyProtection="1">
      <alignment horizontal="center"/>
    </xf>
    <xf numFmtId="3" fontId="1" fillId="0" borderId="0" xfId="0" applyFont="1">
      <alignment horizontal="left" vertical="center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 applyProtection="1">
      <alignment horizontal="center"/>
    </xf>
    <xf numFmtId="3" fontId="1" fillId="0" borderId="0" xfId="0" applyFont="1" applyAlignment="1">
      <alignment horizontal="center"/>
    </xf>
    <xf numFmtId="3" fontId="11" fillId="0" borderId="0" xfId="0" applyFont="1" applyProtection="1">
      <alignment horizontal="left" vertical="center" wrapText="1"/>
    </xf>
    <xf numFmtId="3" fontId="11" fillId="2" borderId="0" xfId="0" applyFont="1" applyFill="1" applyProtection="1">
      <alignment horizontal="left" vertical="center" wrapText="1"/>
    </xf>
    <xf numFmtId="3" fontId="0" fillId="0" borderId="0" xfId="0" applyFill="1" applyProtection="1">
      <alignment horizontal="left" vertical="center" wrapText="1"/>
    </xf>
    <xf numFmtId="3" fontId="0" fillId="0" borderId="0" xfId="0" applyProtection="1">
      <alignment horizontal="left" vertical="center" wrapText="1"/>
    </xf>
    <xf numFmtId="177" fontId="2" fillId="0" borderId="0" xfId="0" applyNumberFormat="1" applyFont="1">
      <alignment horizontal="left" vertical="center" wrapText="1"/>
    </xf>
    <xf numFmtId="177" fontId="2" fillId="0" borderId="0" xfId="0" applyNumberFormat="1" applyFont="1" applyProtection="1">
      <alignment horizontal="left" vertical="center" wrapText="1"/>
    </xf>
    <xf numFmtId="177" fontId="0" fillId="0" borderId="0" xfId="0" applyNumberFormat="1">
      <alignment horizontal="left" vertical="center" wrapText="1"/>
    </xf>
    <xf numFmtId="3" fontId="6" fillId="0" borderId="0" xfId="0" applyFont="1">
      <alignment horizontal="left" vertical="center" wrapText="1"/>
    </xf>
    <xf numFmtId="165" fontId="2" fillId="0" borderId="1" xfId="0" applyNumberFormat="1" applyFont="1" applyBorder="1">
      <alignment horizontal="left" vertical="center" wrapText="1"/>
    </xf>
    <xf numFmtId="3" fontId="6" fillId="0" borderId="0" xfId="0" applyNumberFormat="1" applyFont="1">
      <alignment horizontal="left" vertical="center" wrapText="1"/>
    </xf>
    <xf numFmtId="15" fontId="10" fillId="0" borderId="0" xfId="0" applyNumberFormat="1" applyFont="1" applyBorder="1">
      <alignment horizontal="left" vertical="center" wrapText="1"/>
    </xf>
    <xf numFmtId="167" fontId="6" fillId="0" borderId="0" xfId="0" applyNumberFormat="1" applyFont="1" applyAlignment="1" applyProtection="1">
      <alignment horizontal="center"/>
    </xf>
    <xf numFmtId="3" fontId="6" fillId="0" borderId="0" xfId="0" applyFont="1" applyBorder="1">
      <alignment horizontal="left" vertical="center" wrapText="1"/>
    </xf>
    <xf numFmtId="15" fontId="10" fillId="0" borderId="0" xfId="0" applyNumberFormat="1" applyFont="1" applyBorder="1" applyAlignment="1">
      <alignment horizontal="center"/>
    </xf>
    <xf numFmtId="2" fontId="6" fillId="0" borderId="0" xfId="0" applyNumberFormat="1" applyFont="1">
      <alignment horizontal="left" vertical="center" wrapText="1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3" fontId="0" fillId="2" borderId="0" xfId="0" applyFill="1">
      <alignment horizontal="left" vertical="center" wrapText="1"/>
    </xf>
    <xf numFmtId="3" fontId="0" fillId="0" borderId="0" xfId="0" applyNumberFormat="1">
      <alignment horizontal="left" vertical="center" wrapText="1"/>
    </xf>
    <xf numFmtId="2" fontId="0" fillId="2" borderId="0" xfId="0" applyNumberFormat="1" applyFill="1">
      <alignment horizontal="left" vertical="center" wrapText="1"/>
    </xf>
    <xf numFmtId="3" fontId="4" fillId="2" borderId="0" xfId="0" applyFont="1" applyFill="1">
      <alignment horizontal="left" vertical="center" wrapText="1"/>
    </xf>
    <xf numFmtId="165" fontId="2" fillId="2" borderId="1" xfId="0" applyNumberFormat="1" applyFont="1" applyFill="1" applyBorder="1">
      <alignment horizontal="left" vertical="center" wrapText="1"/>
    </xf>
    <xf numFmtId="3" fontId="2" fillId="2" borderId="1" xfId="0" applyFont="1" applyFill="1" applyBorder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1" fontId="0" fillId="2" borderId="0" xfId="0" applyNumberFormat="1" applyFill="1" applyAlignment="1">
      <alignment horizontal="center"/>
    </xf>
    <xf numFmtId="3" fontId="0" fillId="0" borderId="0" xfId="0" applyAlignment="1"/>
    <xf numFmtId="3" fontId="6" fillId="2" borderId="1" xfId="0" applyFont="1" applyFill="1" applyBorder="1" applyAlignment="1">
      <alignment wrapText="1"/>
    </xf>
    <xf numFmtId="164" fontId="0" fillId="0" borderId="1" xfId="0" applyNumberFormat="1" applyBorder="1">
      <alignment horizontal="left" vertical="center" wrapText="1"/>
    </xf>
    <xf numFmtId="3" fontId="2" fillId="2" borderId="0" xfId="0" applyFont="1" applyFill="1">
      <alignment horizontal="left" vertical="center" wrapText="1"/>
    </xf>
    <xf numFmtId="3" fontId="0" fillId="0" borderId="1" xfId="0" applyBorder="1">
      <alignment horizontal="left" vertical="center" wrapText="1"/>
    </xf>
    <xf numFmtId="3" fontId="0" fillId="0" borderId="0" xfId="0" applyFill="1" applyBorder="1">
      <alignment horizontal="left" vertical="center" wrapText="1"/>
    </xf>
    <xf numFmtId="3" fontId="0" fillId="0" borderId="1" xfId="0" applyNumberFormat="1" applyBorder="1">
      <alignment horizontal="left" vertical="center" wrapText="1"/>
    </xf>
    <xf numFmtId="166" fontId="2" fillId="0" borderId="0" xfId="0" applyNumberFormat="1" applyFont="1" applyBorder="1" applyProtection="1">
      <alignment horizontal="left" vertical="center" wrapText="1"/>
    </xf>
    <xf numFmtId="3" fontId="0" fillId="0" borderId="0" xfId="0" applyBorder="1">
      <alignment horizontal="left" vertical="center" wrapText="1"/>
    </xf>
    <xf numFmtId="3" fontId="2" fillId="0" borderId="1" xfId="0" applyFont="1" applyBorder="1">
      <alignment horizontal="left" vertical="center" wrapText="1"/>
    </xf>
    <xf numFmtId="164" fontId="13" fillId="0" borderId="1" xfId="0" applyNumberFormat="1" applyFont="1" applyBorder="1" applyAlignment="1">
      <alignment horizontal="center"/>
    </xf>
    <xf numFmtId="177" fontId="2" fillId="0" borderId="0" xfId="0" applyNumberFormat="1" applyFont="1">
      <alignment horizontal="left" vertical="center" wrapText="1"/>
    </xf>
    <xf numFmtId="3" fontId="2" fillId="0" borderId="1" xfId="0" applyNumberFormat="1" applyFont="1" applyFill="1" applyBorder="1" applyAlignment="1">
      <alignment horizontal="center"/>
    </xf>
    <xf numFmtId="3" fontId="16" fillId="0" borderId="0" xfId="0" applyFont="1" applyBorder="1" applyProtection="1">
      <alignment horizontal="left" vertical="center" wrapText="1"/>
    </xf>
    <xf numFmtId="3" fontId="2" fillId="4" borderId="1" xfId="0" applyFont="1" applyFill="1" applyBorder="1" applyAlignment="1">
      <alignment horizontal="right"/>
    </xf>
    <xf numFmtId="3" fontId="10" fillId="4" borderId="8" xfId="0" applyFont="1" applyFill="1" applyBorder="1" applyAlignment="1">
      <alignment horizontal="center"/>
    </xf>
    <xf numFmtId="3" fontId="2" fillId="4" borderId="1" xfId="0" applyFont="1" applyFill="1" applyBorder="1" applyAlignment="1">
      <alignment horizontal="center"/>
    </xf>
    <xf numFmtId="15" fontId="2" fillId="5" borderId="0" xfId="0" applyNumberFormat="1" applyFont="1" applyFill="1">
      <alignment horizontal="left" vertical="center" wrapText="1"/>
    </xf>
    <xf numFmtId="164" fontId="2" fillId="0" borderId="1" xfId="0" applyNumberFormat="1" applyFont="1" applyFill="1" applyBorder="1">
      <alignment horizontal="left" vertical="center" wrapText="1"/>
    </xf>
    <xf numFmtId="1" fontId="2" fillId="0" borderId="1" xfId="0" applyNumberFormat="1" applyFont="1" applyFill="1" applyBorder="1">
      <alignment horizontal="left" vertical="center" wrapText="1"/>
    </xf>
    <xf numFmtId="3" fontId="0" fillId="7" borderId="0" xfId="0" applyFill="1">
      <alignment horizontal="left" vertical="center" wrapText="1"/>
    </xf>
    <xf numFmtId="3" fontId="2" fillId="0" borderId="0" xfId="0" applyFont="1" applyFill="1" applyBorder="1">
      <alignment horizontal="left" vertical="center" wrapText="1"/>
    </xf>
    <xf numFmtId="3" fontId="8" fillId="0" borderId="0" xfId="0" applyFont="1">
      <alignment horizontal="left" vertical="center" wrapText="1"/>
    </xf>
    <xf numFmtId="3" fontId="8" fillId="0" borderId="1" xfId="0" applyFont="1" applyBorder="1">
      <alignment horizontal="left" vertical="center" wrapText="1"/>
    </xf>
    <xf numFmtId="15" fontId="2" fillId="8" borderId="1" xfId="0" applyNumberFormat="1" applyFont="1" applyFill="1" applyBorder="1">
      <alignment horizontal="left" vertical="center" wrapText="1"/>
    </xf>
    <xf numFmtId="14" fontId="2" fillId="8" borderId="5" xfId="0" applyNumberFormat="1" applyFont="1" applyFill="1" applyBorder="1" applyAlignment="1">
      <alignment wrapText="1"/>
    </xf>
    <xf numFmtId="14" fontId="2" fillId="8" borderId="1" xfId="0" applyNumberFormat="1" applyFont="1" applyFill="1" applyBorder="1" applyAlignment="1">
      <alignment wrapText="1"/>
    </xf>
    <xf numFmtId="1" fontId="2" fillId="8" borderId="2" xfId="0" applyNumberFormat="1" applyFont="1" applyFill="1" applyBorder="1">
      <alignment horizontal="left" vertical="center" wrapText="1"/>
    </xf>
    <xf numFmtId="1" fontId="2" fillId="8" borderId="1" xfId="0" applyNumberFormat="1" applyFont="1" applyFill="1" applyBorder="1">
      <alignment horizontal="left" vertical="center" wrapText="1"/>
    </xf>
    <xf numFmtId="164" fontId="13" fillId="0" borderId="0" xfId="0" applyNumberFormat="1" applyFont="1">
      <alignment horizontal="left" vertical="center" wrapText="1"/>
    </xf>
    <xf numFmtId="14" fontId="0" fillId="0" borderId="0" xfId="0" applyNumberFormat="1">
      <alignment horizontal="left" vertical="center" wrapText="1"/>
    </xf>
    <xf numFmtId="169" fontId="1" fillId="0" borderId="0" xfId="0" applyNumberFormat="1" applyFont="1" applyAlignment="1">
      <alignment horizontal="right"/>
    </xf>
    <xf numFmtId="177" fontId="1" fillId="0" borderId="0" xfId="0" applyNumberFormat="1" applyFont="1">
      <alignment horizontal="left" vertical="center" wrapText="1"/>
    </xf>
    <xf numFmtId="1" fontId="1" fillId="0" borderId="0" xfId="0" applyNumberFormat="1" applyFont="1">
      <alignment horizontal="left" vertical="center" wrapText="1"/>
    </xf>
    <xf numFmtId="3" fontId="0" fillId="0" borderId="0" xfId="0" applyFill="1" applyBorder="1" applyAlignment="1">
      <alignment horizontal="left"/>
    </xf>
    <xf numFmtId="177" fontId="18" fillId="0" borderId="0" xfId="3" applyNumberFormat="1" applyFont="1" applyFill="1" applyBorder="1" applyAlignment="1">
      <alignment horizontal="right"/>
    </xf>
    <xf numFmtId="177" fontId="18" fillId="0" borderId="0" xfId="3" applyFont="1" applyFill="1" applyBorder="1" applyAlignment="1">
      <alignment horizontal="left"/>
    </xf>
    <xf numFmtId="177" fontId="18" fillId="0" borderId="0" xfId="4" applyFont="1" applyFill="1" applyBorder="1" applyAlignment="1">
      <alignment horizontal="left"/>
    </xf>
    <xf numFmtId="3" fontId="1" fillId="0" borderId="1" xfId="0" applyFont="1" applyBorder="1">
      <alignment horizontal="left" vertical="center" wrapText="1"/>
    </xf>
    <xf numFmtId="164" fontId="1" fillId="0" borderId="0" xfId="0" applyNumberFormat="1" applyFont="1">
      <alignment horizontal="left" vertical="center" wrapText="1"/>
    </xf>
    <xf numFmtId="3" fontId="2" fillId="0" borderId="0" xfId="0" applyFont="1" applyFill="1" applyBorder="1" applyAlignment="1">
      <alignment horizontal="center"/>
    </xf>
    <xf numFmtId="3" fontId="2" fillId="0" borderId="0" xfId="0" applyFont="1" applyBorder="1" applyAlignment="1">
      <alignment horizontal="center"/>
    </xf>
    <xf numFmtId="3" fontId="2" fillId="7" borderId="1" xfId="0" applyFont="1" applyFill="1" applyBorder="1">
      <alignment horizontal="left" vertical="center" wrapText="1"/>
    </xf>
    <xf numFmtId="177" fontId="1" fillId="0" borderId="0" xfId="0" applyNumberFormat="1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horizontal="right"/>
    </xf>
    <xf numFmtId="3" fontId="19" fillId="0" borderId="0" xfId="0" applyFont="1">
      <alignment horizontal="left" vertical="center" wrapText="1"/>
    </xf>
    <xf numFmtId="169" fontId="19" fillId="0" borderId="0" xfId="0" applyNumberFormat="1" applyFont="1" applyAlignment="1">
      <alignment horizontal="right"/>
    </xf>
    <xf numFmtId="177" fontId="20" fillId="0" borderId="0" xfId="3" applyNumberFormat="1" applyFont="1" applyFill="1" applyBorder="1" applyAlignment="1">
      <alignment horizontal="right"/>
    </xf>
    <xf numFmtId="164" fontId="19" fillId="0" borderId="0" xfId="0" applyNumberFormat="1" applyFont="1">
      <alignment horizontal="left" vertical="center" wrapText="1"/>
    </xf>
    <xf numFmtId="177" fontId="20" fillId="0" borderId="0" xfId="3" applyFont="1" applyFill="1" applyBorder="1" applyAlignment="1">
      <alignment horizontal="left"/>
    </xf>
    <xf numFmtId="177" fontId="20" fillId="0" borderId="0" xfId="4" applyFont="1" applyFill="1" applyBorder="1" applyAlignment="1">
      <alignment horizontal="left"/>
    </xf>
    <xf numFmtId="20" fontId="1" fillId="0" borderId="1" xfId="0" applyNumberFormat="1" applyFont="1" applyBorder="1">
      <alignment horizontal="left" vertical="center" wrapText="1"/>
    </xf>
    <xf numFmtId="3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3" fillId="2" borderId="5" xfId="0" applyNumberFormat="1" applyFont="1" applyFill="1" applyBorder="1">
      <alignment horizontal="left" vertical="center" wrapText="1"/>
    </xf>
    <xf numFmtId="164" fontId="13" fillId="2" borderId="1" xfId="0" applyNumberFormat="1" applyFont="1" applyFill="1" applyBorder="1">
      <alignment horizontal="left" vertical="center" wrapText="1"/>
    </xf>
    <xf numFmtId="3" fontId="2" fillId="10" borderId="1" xfId="0" applyFont="1" applyFill="1" applyBorder="1">
      <alignment horizontal="left" vertical="center" wrapText="1"/>
    </xf>
    <xf numFmtId="20" fontId="1" fillId="0" borderId="7" xfId="0" applyNumberFormat="1" applyFont="1" applyBorder="1" applyAlignment="1"/>
    <xf numFmtId="15" fontId="13" fillId="4" borderId="1" xfId="0" applyNumberFormat="1" applyFont="1" applyFill="1" applyBorder="1">
      <alignment horizontal="left" vertical="center" wrapText="1"/>
    </xf>
    <xf numFmtId="15" fontId="13" fillId="10" borderId="1" xfId="0" applyNumberFormat="1" applyFont="1" applyFill="1" applyBorder="1">
      <alignment horizontal="left" vertical="center" wrapText="1"/>
    </xf>
    <xf numFmtId="15" fontId="13" fillId="4" borderId="1" xfId="0" applyNumberFormat="1" applyFont="1" applyFill="1" applyBorder="1" applyAlignment="1">
      <alignment wrapText="1"/>
    </xf>
    <xf numFmtId="15" fontId="4" fillId="10" borderId="1" xfId="0" applyNumberFormat="1" applyFont="1" applyFill="1" applyBorder="1">
      <alignment horizontal="left" vertical="center" wrapText="1"/>
    </xf>
    <xf numFmtId="1" fontId="13" fillId="0" borderId="1" xfId="0" applyNumberFormat="1" applyFont="1" applyBorder="1" applyAlignment="1">
      <alignment horizontal="center"/>
    </xf>
    <xf numFmtId="1" fontId="17" fillId="0" borderId="0" xfId="0" applyNumberFormat="1" applyFont="1">
      <alignment horizontal="left" vertical="center" wrapText="1"/>
    </xf>
    <xf numFmtId="164" fontId="4" fillId="10" borderId="1" xfId="0" applyNumberFormat="1" applyFont="1" applyFill="1" applyBorder="1" applyAlignment="1">
      <alignment horizontal="center"/>
    </xf>
    <xf numFmtId="1" fontId="4" fillId="10" borderId="1" xfId="0" applyNumberFormat="1" applyFont="1" applyFill="1" applyBorder="1" applyAlignment="1">
      <alignment horizontal="center"/>
    </xf>
    <xf numFmtId="164" fontId="13" fillId="10" borderId="2" xfId="0" applyNumberFormat="1" applyFont="1" applyFill="1" applyBorder="1">
      <alignment horizontal="left" vertical="center" wrapText="1"/>
    </xf>
    <xf numFmtId="15" fontId="13" fillId="10" borderId="1" xfId="0" applyNumberFormat="1" applyFont="1" applyFill="1" applyBorder="1" applyAlignment="1">
      <alignment wrapText="1"/>
    </xf>
    <xf numFmtId="15" fontId="13" fillId="10" borderId="1" xfId="0" applyNumberFormat="1" applyFont="1" applyFill="1" applyBorder="1" applyAlignment="1">
      <alignment horizontal="center" wrapText="1"/>
    </xf>
    <xf numFmtId="15" fontId="13" fillId="4" borderId="7" xfId="0" applyNumberFormat="1" applyFont="1" applyFill="1" applyBorder="1">
      <alignment horizontal="left" vertical="center" wrapText="1"/>
    </xf>
    <xf numFmtId="1" fontId="13" fillId="2" borderId="1" xfId="0" applyNumberFormat="1" applyFont="1" applyFill="1" applyBorder="1">
      <alignment horizontal="left" vertical="center" wrapText="1"/>
    </xf>
    <xf numFmtId="164" fontId="13" fillId="4" borderId="7" xfId="0" applyNumberFormat="1" applyFont="1" applyFill="1" applyBorder="1" applyAlignment="1">
      <alignment horizontal="left" vertical="top" wrapText="1"/>
    </xf>
    <xf numFmtId="3" fontId="13" fillId="2" borderId="1" xfId="0" applyFont="1" applyFill="1" applyBorder="1">
      <alignment horizontal="left" vertical="center" wrapText="1"/>
    </xf>
    <xf numFmtId="165" fontId="13" fillId="2" borderId="1" xfId="0" applyNumberFormat="1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left" vertical="top" wrapText="1"/>
    </xf>
    <xf numFmtId="3" fontId="2" fillId="7" borderId="0" xfId="0" applyFont="1" applyFill="1">
      <alignment horizontal="left" vertical="center" wrapText="1"/>
    </xf>
    <xf numFmtId="15" fontId="2" fillId="7" borderId="1" xfId="0" applyNumberFormat="1" applyFont="1" applyFill="1" applyBorder="1">
      <alignment horizontal="left" vertical="center" wrapText="1"/>
    </xf>
    <xf numFmtId="3" fontId="2" fillId="7" borderId="1" xfId="0" applyFont="1" applyFill="1" applyBorder="1" applyAlignment="1">
      <alignment horizontal="center"/>
    </xf>
    <xf numFmtId="15" fontId="2" fillId="7" borderId="1" xfId="0" applyNumberFormat="1" applyFont="1" applyFill="1" applyBorder="1" applyAlignment="1">
      <alignment vertical="top" wrapText="1"/>
    </xf>
    <xf numFmtId="15" fontId="2" fillId="7" borderId="7" xfId="0" applyNumberFormat="1" applyFont="1" applyFill="1" applyBorder="1" applyAlignment="1">
      <alignment vertical="top" wrapText="1"/>
    </xf>
    <xf numFmtId="168" fontId="1" fillId="0" borderId="0" xfId="0" applyNumberFormat="1" applyFont="1" applyProtection="1">
      <alignment horizontal="left" vertical="center" wrapText="1"/>
    </xf>
    <xf numFmtId="3" fontId="0" fillId="7" borderId="1" xfId="0" applyFill="1" applyBorder="1">
      <alignment horizontal="left" vertical="center" wrapText="1"/>
    </xf>
    <xf numFmtId="3" fontId="1" fillId="7" borderId="1" xfId="0" applyFont="1" applyFill="1" applyBorder="1">
      <alignment horizontal="left" vertical="center" wrapText="1"/>
    </xf>
    <xf numFmtId="3" fontId="0" fillId="0" borderId="1" xfId="0" applyBorder="1" applyAlignment="1">
      <alignment wrapText="1"/>
    </xf>
    <xf numFmtId="3" fontId="0" fillId="0" borderId="0" xfId="0" applyFill="1" applyBorder="1" applyAlignment="1" applyProtection="1">
      <alignment horizontal="left"/>
    </xf>
    <xf numFmtId="3" fontId="0" fillId="0" borderId="0" xfId="0" applyFill="1" applyBorder="1" applyAlignment="1">
      <alignment wrapText="1"/>
    </xf>
    <xf numFmtId="3" fontId="14" fillId="0" borderId="0" xfId="0" applyFont="1">
      <alignment horizontal="left" vertical="center" wrapText="1"/>
    </xf>
    <xf numFmtId="3" fontId="12" fillId="3" borderId="9" xfId="0" applyFont="1" applyFill="1" applyBorder="1" applyAlignment="1">
      <alignment horizontal="center" vertical="center" wrapText="1"/>
    </xf>
    <xf numFmtId="3" fontId="12" fillId="3" borderId="1" xfId="0" applyFont="1" applyFill="1" applyBorder="1" applyAlignment="1">
      <alignment vertical="top" wrapText="1"/>
    </xf>
    <xf numFmtId="3" fontId="0" fillId="0" borderId="0" xfId="0" applyBorder="1" applyAlignment="1">
      <alignment wrapText="1"/>
    </xf>
    <xf numFmtId="3" fontId="0" fillId="0" borderId="1" xfId="0" applyNumberFormat="1" applyFill="1" applyBorder="1">
      <alignment horizontal="left" vertical="center" wrapText="1"/>
    </xf>
    <xf numFmtId="3" fontId="0" fillId="0" borderId="5" xfId="0" applyFill="1" applyBorder="1">
      <alignment horizontal="left" vertical="center" wrapText="1"/>
    </xf>
    <xf numFmtId="3" fontId="0" fillId="0" borderId="5" xfId="0" applyNumberFormat="1" applyFill="1" applyBorder="1">
      <alignment horizontal="left" vertical="center" wrapText="1"/>
    </xf>
    <xf numFmtId="3" fontId="2" fillId="0" borderId="1" xfId="0" applyFont="1" applyBorder="1" applyAlignment="1">
      <alignment horizontal="left"/>
    </xf>
    <xf numFmtId="3" fontId="0" fillId="0" borderId="8" xfId="0" applyBorder="1" applyAlignment="1">
      <alignment wrapText="1"/>
    </xf>
    <xf numFmtId="3" fontId="15" fillId="0" borderId="1" xfId="0" applyFont="1" applyBorder="1">
      <alignment horizontal="left" vertical="center" wrapText="1"/>
    </xf>
    <xf numFmtId="3" fontId="2" fillId="0" borderId="1" xfId="0" applyFont="1" applyFill="1" applyBorder="1" applyAlignment="1">
      <alignment horizontal="center"/>
    </xf>
    <xf numFmtId="3" fontId="1" fillId="0" borderId="1" xfId="0" applyFont="1" applyFill="1" applyBorder="1">
      <alignment horizontal="left" vertical="center" wrapText="1"/>
    </xf>
    <xf numFmtId="2" fontId="0" fillId="0" borderId="1" xfId="0" applyNumberFormat="1" applyBorder="1" applyAlignment="1">
      <alignment horizontal="center"/>
    </xf>
    <xf numFmtId="3" fontId="21" fillId="0" borderId="0" xfId="0" applyFont="1">
      <alignment horizontal="left" vertical="center" wrapText="1"/>
    </xf>
    <xf numFmtId="2" fontId="0" fillId="0" borderId="1" xfId="0" applyNumberFormat="1" applyBorder="1">
      <alignment horizontal="left" vertical="center" wrapText="1"/>
    </xf>
    <xf numFmtId="2" fontId="0" fillId="0" borderId="0" xfId="0" applyNumberFormat="1" applyBorder="1">
      <alignment horizontal="left" vertical="center" wrapText="1"/>
    </xf>
    <xf numFmtId="2" fontId="0" fillId="0" borderId="10" xfId="0" applyNumberFormat="1" applyFill="1" applyBorder="1" applyAlignment="1">
      <alignment horizontal="center"/>
    </xf>
    <xf numFmtId="3" fontId="1" fillId="7" borderId="0" xfId="0" applyFont="1" applyFill="1" applyAlignment="1">
      <alignment horizontal="center"/>
    </xf>
    <xf numFmtId="20" fontId="1" fillId="0" borderId="13" xfId="0" applyNumberFormat="1" applyFont="1" applyBorder="1" applyAlignment="1"/>
    <xf numFmtId="3" fontId="2" fillId="9" borderId="13" xfId="0" applyFont="1" applyFill="1" applyBorder="1" applyAlignment="1"/>
    <xf numFmtId="177" fontId="2" fillId="7" borderId="1" xfId="0" applyNumberFormat="1" applyFont="1" applyFill="1" applyBorder="1" applyAlignment="1">
      <alignment horizontal="right"/>
    </xf>
    <xf numFmtId="3" fontId="1" fillId="0" borderId="0" xfId="0" applyFont="1" applyBorder="1">
      <alignment horizontal="left" vertical="center" wrapText="1"/>
    </xf>
    <xf numFmtId="3" fontId="0" fillId="0" borderId="0" xfId="0" applyAlignment="1">
      <alignment horizontal="left" vertical="top" wrapText="1"/>
    </xf>
    <xf numFmtId="3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" fontId="0" fillId="0" borderId="1" xfId="0" applyNumberFormat="1" applyBorder="1">
      <alignment horizontal="left" vertical="center" wrapText="1"/>
    </xf>
    <xf numFmtId="3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2" borderId="0" xfId="0" applyFont="1" applyFill="1" applyAlignment="1">
      <alignment horizontal="center"/>
    </xf>
    <xf numFmtId="3" fontId="0" fillId="0" borderId="0" xfId="0" applyAlignment="1">
      <alignment horizontal="left"/>
    </xf>
    <xf numFmtId="3" fontId="1" fillId="0" borderId="1" xfId="0" applyFont="1" applyBorder="1" applyAlignment="1">
      <alignment horizontal="center"/>
    </xf>
    <xf numFmtId="3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3" fontId="1" fillId="2" borderId="1" xfId="0" applyFont="1" applyFill="1" applyBorder="1" applyAlignment="1">
      <alignment horizontal="center"/>
    </xf>
    <xf numFmtId="1" fontId="1" fillId="0" borderId="1" xfId="0" applyNumberFormat="1" applyFont="1" applyFill="1" applyBorder="1">
      <alignment horizontal="left" vertical="center" wrapText="1"/>
    </xf>
    <xf numFmtId="164" fontId="1" fillId="0" borderId="1" xfId="0" applyNumberFormat="1" applyFont="1" applyFill="1" applyBorder="1">
      <alignment horizontal="left" vertical="center" wrapText="1"/>
    </xf>
    <xf numFmtId="1" fontId="1" fillId="0" borderId="0" xfId="0" applyNumberFormat="1" applyFont="1" applyProtection="1">
      <alignment horizontal="left" vertical="center" wrapText="1"/>
    </xf>
    <xf numFmtId="1" fontId="1" fillId="0" borderId="0" xfId="0" applyNumberFormat="1" applyFont="1" applyFill="1" applyProtection="1">
      <alignment horizontal="left" vertical="center" wrapText="1"/>
    </xf>
    <xf numFmtId="3" fontId="1" fillId="0" borderId="0" xfId="0" applyFont="1" applyProtection="1">
      <alignment horizontal="left" vertical="center" wrapText="1"/>
    </xf>
    <xf numFmtId="2" fontId="1" fillId="0" borderId="0" xfId="0" applyNumberFormat="1" applyFont="1">
      <alignment horizontal="left" vertical="center" wrapText="1"/>
    </xf>
    <xf numFmtId="165" fontId="1" fillId="0" borderId="0" xfId="0" applyNumberFormat="1" applyFont="1">
      <alignment horizontal="left" vertical="center" wrapText="1"/>
    </xf>
    <xf numFmtId="170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170" fontId="2" fillId="2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5" fontId="2" fillId="0" borderId="0" xfId="0" applyNumberFormat="1" applyFont="1" applyFill="1">
      <alignment horizontal="left" vertical="center" wrapText="1"/>
    </xf>
    <xf numFmtId="165" fontId="0" fillId="0" borderId="0" xfId="0" applyNumberFormat="1" applyFill="1">
      <alignment horizontal="left" vertical="center" wrapText="1"/>
    </xf>
    <xf numFmtId="3" fontId="12" fillId="3" borderId="12" xfId="0" applyFont="1" applyFill="1" applyBorder="1" applyAlignment="1">
      <alignment horizontal="center" vertical="center" wrapText="1"/>
    </xf>
    <xf numFmtId="3" fontId="12" fillId="3" borderId="2" xfId="0" applyFont="1" applyFill="1" applyBorder="1" applyAlignment="1">
      <alignment horizontal="center" vertical="center" wrapText="1"/>
    </xf>
    <xf numFmtId="3" fontId="1" fillId="7" borderId="0" xfId="0" applyFont="1" applyFill="1">
      <alignment horizontal="left" vertical="center" wrapText="1"/>
    </xf>
    <xf numFmtId="3" fontId="1" fillId="0" borderId="0" xfId="0" applyFont="1" applyFill="1" applyBorder="1">
      <alignment horizontal="left" vertical="center" wrapText="1"/>
    </xf>
    <xf numFmtId="3" fontId="2" fillId="0" borderId="0" xfId="0" applyFont="1" applyFill="1" applyBorder="1" applyAlignment="1"/>
    <xf numFmtId="164" fontId="0" fillId="0" borderId="0" xfId="0" applyNumberFormat="1" applyBorder="1">
      <alignment horizontal="left" vertical="center" wrapText="1"/>
    </xf>
    <xf numFmtId="3" fontId="2" fillId="0" borderId="0" xfId="0" applyFont="1" applyFill="1" applyBorder="1" applyAlignment="1">
      <alignment horizontal="center" wrapText="1"/>
    </xf>
    <xf numFmtId="3" fontId="10" fillId="0" borderId="0" xfId="0" applyFont="1" applyFill="1" applyBorder="1" applyAlignment="1"/>
    <xf numFmtId="165" fontId="12" fillId="0" borderId="0" xfId="0" applyNumberFormat="1" applyFont="1" applyFill="1" applyBorder="1">
      <alignment horizontal="left" vertical="center" wrapText="1"/>
    </xf>
    <xf numFmtId="3" fontId="2" fillId="0" borderId="0" xfId="0" applyNumberFormat="1" applyFont="1" applyFill="1" applyBorder="1">
      <alignment horizontal="left" vertical="center" wrapText="1"/>
    </xf>
    <xf numFmtId="165" fontId="12" fillId="0" borderId="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center"/>
    </xf>
    <xf numFmtId="3" fontId="21" fillId="0" borderId="10" xfId="0" applyFont="1" applyFill="1" applyBorder="1">
      <alignment horizontal="left" vertical="center" wrapText="1"/>
    </xf>
    <xf numFmtId="3" fontId="24" fillId="0" borderId="1" xfId="0" applyFont="1" applyBorder="1">
      <alignment horizontal="left" vertical="center" wrapText="1"/>
    </xf>
    <xf numFmtId="3" fontId="1" fillId="9" borderId="1" xfId="0" applyFont="1" applyFill="1" applyBorder="1" applyAlignment="1">
      <alignment horizontal="left" vertical="top" wrapText="1"/>
    </xf>
    <xf numFmtId="3" fontId="1" fillId="9" borderId="1" xfId="0" applyFont="1" applyFill="1" applyBorder="1">
      <alignment horizontal="left" vertical="center" wrapText="1"/>
    </xf>
    <xf numFmtId="3" fontId="1" fillId="0" borderId="1" xfId="0" applyFont="1" applyBorder="1" applyAlignment="1">
      <alignment horizontal="center"/>
    </xf>
    <xf numFmtId="3" fontId="26" fillId="0" borderId="0" xfId="0" applyFont="1">
      <alignment horizontal="left" vertical="center" wrapText="1"/>
    </xf>
    <xf numFmtId="14" fontId="1" fillId="0" borderId="0" xfId="0" applyNumberFormat="1" applyFont="1" applyAlignment="1">
      <alignment horizontal="right"/>
    </xf>
    <xf numFmtId="3" fontId="1" fillId="0" borderId="7" xfId="0" applyFont="1" applyBorder="1">
      <alignment horizontal="left" vertical="center" wrapText="1"/>
    </xf>
    <xf numFmtId="3" fontId="1" fillId="0" borderId="0" xfId="0" applyFont="1" applyAlignment="1">
      <alignment horizontal="left" vertical="top"/>
    </xf>
    <xf numFmtId="3" fontId="0" fillId="0" borderId="0" xfId="0" applyAlignment="1">
      <alignment horizontal="left" vertical="top"/>
    </xf>
    <xf numFmtId="177" fontId="0" fillId="0" borderId="0" xfId="0" applyNumberFormat="1" applyFont="1">
      <alignment horizontal="left" vertical="center" wrapText="1"/>
    </xf>
    <xf numFmtId="3" fontId="26" fillId="7" borderId="0" xfId="0" applyFont="1" applyFill="1">
      <alignment horizontal="left" vertical="center" wrapText="1"/>
    </xf>
    <xf numFmtId="14" fontId="26" fillId="7" borderId="0" xfId="0" applyNumberFormat="1" applyFont="1" applyFill="1">
      <alignment horizontal="left" vertical="center" wrapText="1"/>
    </xf>
    <xf numFmtId="3" fontId="23" fillId="7" borderId="1" xfId="0" applyFont="1" applyFill="1" applyBorder="1">
      <alignment horizontal="left" vertical="center" wrapText="1"/>
    </xf>
    <xf numFmtId="3" fontId="23" fillId="0" borderId="1" xfId="0" applyFont="1" applyBorder="1" applyAlignment="1">
      <alignment horizontal="center"/>
    </xf>
    <xf numFmtId="20" fontId="26" fillId="0" borderId="1" xfId="0" applyNumberFormat="1" applyFont="1" applyBorder="1">
      <alignment horizontal="left" vertical="center" wrapText="1"/>
    </xf>
    <xf numFmtId="3" fontId="26" fillId="0" borderId="1" xfId="0" applyFont="1" applyFill="1" applyBorder="1">
      <alignment horizontal="left" vertical="center" wrapText="1"/>
    </xf>
    <xf numFmtId="3" fontId="26" fillId="0" borderId="1" xfId="0" applyFont="1" applyBorder="1">
      <alignment horizontal="left" vertical="center" wrapText="1"/>
    </xf>
    <xf numFmtId="3" fontId="26" fillId="0" borderId="0" xfId="0" applyFont="1" applyBorder="1">
      <alignment horizontal="left" vertical="center" wrapText="1"/>
    </xf>
    <xf numFmtId="3" fontId="26" fillId="0" borderId="1" xfId="0" applyFont="1" applyBorder="1" applyAlignment="1">
      <alignment horizontal="center" vertical="center"/>
    </xf>
    <xf numFmtId="3" fontId="23" fillId="7" borderId="10" xfId="0" applyFont="1" applyFill="1" applyBorder="1" applyAlignment="1">
      <alignment horizontal="center"/>
    </xf>
    <xf numFmtId="171" fontId="26" fillId="7" borderId="0" xfId="0" applyNumberFormat="1" applyFont="1" applyFill="1">
      <alignment horizontal="left" vertical="center" wrapText="1"/>
    </xf>
    <xf numFmtId="3" fontId="26" fillId="7" borderId="0" xfId="0" applyFont="1" applyFill="1" applyBorder="1" applyAlignment="1">
      <alignment horizontal="left"/>
    </xf>
    <xf numFmtId="3" fontId="23" fillId="7" borderId="1" xfId="0" applyFont="1" applyFill="1" applyBorder="1" applyAlignment="1">
      <alignment horizontal="center"/>
    </xf>
    <xf numFmtId="3" fontId="26" fillId="0" borderId="0" xfId="0" applyFont="1" applyAlignment="1">
      <alignment horizontal="left"/>
    </xf>
    <xf numFmtId="177" fontId="26" fillId="0" borderId="0" xfId="0" applyNumberFormat="1" applyFont="1" applyFill="1" applyBorder="1" applyAlignment="1">
      <alignment horizontal="left"/>
    </xf>
    <xf numFmtId="177" fontId="28" fillId="0" borderId="0" xfId="3" applyFont="1" applyFill="1" applyBorder="1" applyAlignment="1">
      <alignment horizontal="left"/>
    </xf>
    <xf numFmtId="177" fontId="26" fillId="0" borderId="1" xfId="0" applyNumberFormat="1" applyFont="1" applyFill="1" applyBorder="1" applyAlignment="1">
      <alignment horizontal="left"/>
    </xf>
    <xf numFmtId="177" fontId="28" fillId="0" borderId="1" xfId="3" applyFont="1" applyFill="1" applyBorder="1" applyAlignment="1">
      <alignment horizontal="left"/>
    </xf>
    <xf numFmtId="3" fontId="26" fillId="0" borderId="0" xfId="0" applyFont="1" applyAlignment="1">
      <alignment horizontal="left" vertical="top"/>
    </xf>
    <xf numFmtId="14" fontId="26" fillId="0" borderId="0" xfId="0" applyNumberFormat="1" applyFont="1">
      <alignment horizontal="left" vertical="center" wrapText="1"/>
    </xf>
    <xf numFmtId="3" fontId="1" fillId="7" borderId="1" xfId="0" applyFont="1" applyFill="1" applyBorder="1" applyAlignment="1">
      <alignment horizontal="center" wrapText="1"/>
    </xf>
    <xf numFmtId="3" fontId="1" fillId="7" borderId="10" xfId="0" applyFont="1" applyFill="1" applyBorder="1">
      <alignment horizontal="left" vertical="center" wrapText="1"/>
    </xf>
    <xf numFmtId="165" fontId="26" fillId="0" borderId="0" xfId="0" applyNumberFormat="1" applyFont="1">
      <alignment horizontal="left" vertical="center" wrapText="1"/>
    </xf>
    <xf numFmtId="2" fontId="26" fillId="0" borderId="0" xfId="0" applyNumberFormat="1" applyFont="1">
      <alignment horizontal="left" vertical="center" wrapText="1"/>
    </xf>
    <xf numFmtId="3" fontId="24" fillId="0" borderId="0" xfId="0" applyFont="1">
      <alignment horizontal="left" vertical="center" wrapText="1"/>
    </xf>
    <xf numFmtId="3" fontId="1" fillId="0" borderId="5" xfId="0" applyFont="1" applyBorder="1">
      <alignment horizontal="left" vertical="center" wrapText="1"/>
    </xf>
    <xf numFmtId="3" fontId="24" fillId="0" borderId="1" xfId="0" applyFont="1" applyFill="1" applyBorder="1">
      <alignment horizontal="left" vertical="center" wrapText="1"/>
    </xf>
    <xf numFmtId="165" fontId="0" fillId="0" borderId="1" xfId="0" applyNumberFormat="1" applyBorder="1">
      <alignment horizontal="left" vertical="center" wrapText="1"/>
    </xf>
    <xf numFmtId="3" fontId="2" fillId="0" borderId="1" xfId="0" applyFont="1" applyBorder="1" applyAlignment="1">
      <alignment horizontal="center"/>
    </xf>
    <xf numFmtId="3" fontId="2" fillId="0" borderId="1" xfId="0" applyFont="1" applyFill="1" applyBorder="1">
      <alignment horizontal="left" vertical="center" wrapText="1"/>
    </xf>
    <xf numFmtId="3" fontId="0" fillId="0" borderId="0" xfId="0" applyAlignment="1">
      <alignment horizontal="left"/>
    </xf>
    <xf numFmtId="3" fontId="0" fillId="0" borderId="2" xfId="0" applyNumberFormat="1" applyFill="1" applyBorder="1">
      <alignment horizontal="left" vertical="center" wrapText="1"/>
    </xf>
    <xf numFmtId="3" fontId="2" fillId="0" borderId="1" xfId="0" applyFont="1" applyBorder="1" applyAlignment="1">
      <alignment horizontal="center"/>
    </xf>
    <xf numFmtId="3" fontId="2" fillId="7" borderId="1" xfId="0" applyFont="1" applyFill="1" applyBorder="1" applyAlignment="1">
      <alignment horizontal="center"/>
    </xf>
    <xf numFmtId="14" fontId="1" fillId="0" borderId="0" xfId="0" applyNumberFormat="1" applyFont="1">
      <alignment horizontal="left" vertical="center" wrapText="1"/>
    </xf>
    <xf numFmtId="14" fontId="26" fillId="0" borderId="1" xfId="0" applyNumberFormat="1" applyFont="1" applyBorder="1">
      <alignment horizontal="left" vertical="center" wrapText="1"/>
    </xf>
    <xf numFmtId="3" fontId="1" fillId="6" borderId="1" xfId="0" applyFont="1" applyFill="1" applyBorder="1">
      <alignment horizontal="left" vertical="center" wrapText="1"/>
    </xf>
    <xf numFmtId="3" fontId="23" fillId="0" borderId="1" xfId="0" applyFont="1" applyBorder="1">
      <alignment horizontal="left" vertical="center" wrapText="1"/>
    </xf>
    <xf numFmtId="3" fontId="23" fillId="0" borderId="1" xfId="0" applyFont="1" applyBorder="1" applyAlignment="1">
      <alignment wrapText="1"/>
    </xf>
    <xf numFmtId="3" fontId="26" fillId="7" borderId="1" xfId="0" applyFont="1" applyFill="1" applyBorder="1">
      <alignment horizontal="left" vertical="center" wrapText="1"/>
    </xf>
    <xf numFmtId="3" fontId="1" fillId="0" borderId="13" xfId="0" applyFont="1" applyBorder="1">
      <alignment horizontal="left" vertical="center" wrapText="1"/>
    </xf>
    <xf numFmtId="20" fontId="1" fillId="0" borderId="1" xfId="0" applyNumberFormat="1" applyFont="1" applyBorder="1" applyAlignment="1">
      <alignment horizontal="left"/>
    </xf>
    <xf numFmtId="3" fontId="1" fillId="0" borderId="1" xfId="0" applyFont="1" applyBorder="1" applyAlignment="1">
      <alignment horizontal="left"/>
    </xf>
    <xf numFmtId="3" fontId="29" fillId="0" borderId="1" xfId="0" applyFont="1" applyBorder="1" applyAlignment="1">
      <alignment horizontal="left"/>
    </xf>
    <xf numFmtId="3" fontId="1" fillId="0" borderId="1" xfId="0" applyFont="1" applyBorder="1" applyAlignment="1">
      <alignment vertical="top" wrapText="1"/>
    </xf>
    <xf numFmtId="3" fontId="2" fillId="7" borderId="2" xfId="0" applyFont="1" applyFill="1" applyBorder="1">
      <alignment horizontal="left" vertical="center" wrapText="1"/>
    </xf>
    <xf numFmtId="3" fontId="2" fillId="7" borderId="2" xfId="0" applyFont="1" applyFill="1" applyBorder="1" applyAlignment="1">
      <alignment wrapText="1"/>
    </xf>
    <xf numFmtId="2" fontId="1" fillId="0" borderId="1" xfId="0" applyNumberFormat="1" applyFont="1" applyBorder="1">
      <alignment horizontal="left" vertical="center" wrapText="1"/>
    </xf>
    <xf numFmtId="20" fontId="24" fillId="0" borderId="1" xfId="0" applyNumberFormat="1" applyFont="1" applyBorder="1">
      <alignment horizontal="left" vertical="center" wrapText="1"/>
    </xf>
    <xf numFmtId="3" fontId="0" fillId="0" borderId="0" xfId="0" applyAlignment="1">
      <alignment wrapText="1"/>
    </xf>
    <xf numFmtId="164" fontId="0" fillId="17" borderId="1" xfId="0" applyNumberForma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2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3" fontId="2" fillId="10" borderId="1" xfId="0" applyNumberFormat="1" applyFont="1" applyFill="1" applyBorder="1" applyAlignment="1">
      <alignment horizontal="center"/>
    </xf>
    <xf numFmtId="0" fontId="24" fillId="0" borderId="0" xfId="6" applyBorder="1">
      <alignment horizontal="left" vertical="center" wrapText="1"/>
    </xf>
    <xf numFmtId="3" fontId="6" fillId="0" borderId="0" xfId="0" applyFont="1" applyFill="1">
      <alignment horizontal="left" vertical="center" wrapText="1"/>
    </xf>
    <xf numFmtId="3" fontId="6" fillId="0" borderId="0" xfId="0" applyFont="1" applyFill="1" applyBorder="1">
      <alignment horizontal="left" vertical="center" wrapText="1"/>
    </xf>
    <xf numFmtId="3" fontId="30" fillId="2" borderId="1" xfId="0" applyFont="1" applyFill="1" applyBorder="1">
      <alignment horizontal="left" vertical="center" wrapText="1"/>
    </xf>
    <xf numFmtId="3" fontId="30" fillId="2" borderId="1" xfId="0" applyFont="1" applyFill="1" applyBorder="1" applyAlignment="1">
      <alignment horizontal="center"/>
    </xf>
    <xf numFmtId="3" fontId="24" fillId="0" borderId="1" xfId="0" applyFont="1" applyBorder="1" applyAlignment="1">
      <alignment wrapText="1"/>
    </xf>
    <xf numFmtId="164" fontId="24" fillId="0" borderId="1" xfId="0" applyNumberFormat="1" applyFont="1" applyBorder="1" applyAlignment="1">
      <alignment horizontal="center"/>
    </xf>
    <xf numFmtId="3" fontId="24" fillId="0" borderId="1" xfId="0" applyFont="1" applyBorder="1" applyAlignment="1">
      <alignment horizontal="center"/>
    </xf>
    <xf numFmtId="3" fontId="2" fillId="17" borderId="1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3" fontId="15" fillId="0" borderId="0" xfId="0" applyFont="1">
      <alignment horizontal="left" vertical="center" wrapText="1"/>
    </xf>
    <xf numFmtId="3" fontId="15" fillId="0" borderId="1" xfId="0" applyFont="1" applyBorder="1" applyAlignment="1">
      <alignment vertical="center"/>
    </xf>
    <xf numFmtId="3" fontId="25" fillId="0" borderId="1" xfId="0" applyFont="1" applyBorder="1" applyAlignment="1">
      <alignment horizontal="center"/>
    </xf>
    <xf numFmtId="3" fontId="24" fillId="0" borderId="0" xfId="0" applyFont="1" applyBorder="1">
      <alignment horizontal="left" vertical="center" wrapText="1"/>
    </xf>
    <xf numFmtId="3" fontId="23" fillId="0" borderId="0" xfId="0" applyFont="1" applyFill="1" applyBorder="1" applyAlignment="1">
      <alignment horizontal="center"/>
    </xf>
    <xf numFmtId="14" fontId="0" fillId="0" borderId="0" xfId="0" applyNumberFormat="1" applyBorder="1">
      <alignment horizontal="left" vertical="center" wrapText="1"/>
    </xf>
    <xf numFmtId="20" fontId="0" fillId="0" borderId="0" xfId="0" applyNumberFormat="1" applyBorder="1">
      <alignment horizontal="left" vertical="center" wrapText="1"/>
    </xf>
    <xf numFmtId="3" fontId="15" fillId="0" borderId="0" xfId="0" applyFont="1" applyFill="1" applyBorder="1" applyAlignment="1">
      <alignment vertical="top" wrapText="1"/>
    </xf>
    <xf numFmtId="3" fontId="2" fillId="0" borderId="1" xfId="0" applyFont="1" applyBorder="1" applyAlignment="1">
      <alignment horizontal="center"/>
    </xf>
    <xf numFmtId="177" fontId="2" fillId="7" borderId="7" xfId="0" applyNumberFormat="1" applyFont="1" applyFill="1" applyBorder="1" applyAlignment="1">
      <alignment horizontal="right"/>
    </xf>
    <xf numFmtId="2" fontId="1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3" fillId="7" borderId="1" xfId="0" applyNumberFormat="1" applyFont="1" applyFill="1" applyBorder="1" applyAlignment="1">
      <alignment horizontal="center"/>
    </xf>
    <xf numFmtId="3" fontId="2" fillId="2" borderId="0" xfId="0" applyFont="1" applyFill="1" applyAlignment="1">
      <alignment horizontal="center"/>
    </xf>
    <xf numFmtId="3" fontId="0" fillId="0" borderId="0" xfId="0" applyAlignment="1">
      <alignment horizontal="left"/>
    </xf>
    <xf numFmtId="3" fontId="2" fillId="0" borderId="1" xfId="0" applyFont="1" applyBorder="1" applyAlignment="1">
      <alignment horizontal="center"/>
    </xf>
    <xf numFmtId="3" fontId="26" fillId="0" borderId="1" xfId="0" applyFont="1" applyBorder="1" applyAlignment="1">
      <alignment horizontal="center"/>
    </xf>
    <xf numFmtId="2" fontId="2" fillId="0" borderId="0" xfId="0" applyNumberFormat="1" applyFont="1">
      <alignment horizontal="left" vertical="center" wrapText="1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1" xfId="0" applyNumberFormat="1" applyFont="1" applyBorder="1">
      <alignment horizontal="left" vertical="center" wrapText="1"/>
    </xf>
    <xf numFmtId="164" fontId="13" fillId="2" borderId="0" xfId="0" applyNumberFormat="1" applyFont="1" applyFill="1" applyBorder="1" applyAlignment="1">
      <alignment horizontal="left" vertical="top" wrapText="1"/>
    </xf>
    <xf numFmtId="177" fontId="1" fillId="0" borderId="0" xfId="0" applyNumberFormat="1" applyFont="1" applyFill="1" applyBorder="1" applyAlignment="1">
      <alignment horizontal="center"/>
    </xf>
    <xf numFmtId="165" fontId="26" fillId="0" borderId="1" xfId="0" applyNumberFormat="1" applyFont="1" applyBorder="1" applyAlignment="1">
      <alignment horizontal="center"/>
    </xf>
    <xf numFmtId="1" fontId="13" fillId="0" borderId="0" xfId="0" applyNumberFormat="1" applyFont="1" applyFill="1" applyBorder="1">
      <alignment horizontal="left" vertical="center" wrapText="1"/>
    </xf>
    <xf numFmtId="165" fontId="13" fillId="2" borderId="7" xfId="0" applyNumberFormat="1" applyFont="1" applyFill="1" applyBorder="1" applyAlignment="1">
      <alignment horizontal="left" vertical="top" wrapText="1"/>
    </xf>
    <xf numFmtId="164" fontId="13" fillId="2" borderId="7" xfId="0" applyNumberFormat="1" applyFont="1" applyFill="1" applyBorder="1" applyAlignment="1">
      <alignment horizontal="left" vertical="top" wrapText="1"/>
    </xf>
    <xf numFmtId="177" fontId="2" fillId="0" borderId="1" xfId="0" applyNumberFormat="1" applyFont="1" applyFill="1" applyBorder="1" applyAlignment="1">
      <alignment horizontal="center"/>
    </xf>
    <xf numFmtId="14" fontId="32" fillId="0" borderId="0" xfId="0" applyNumberFormat="1" applyFont="1">
      <alignment horizontal="left" vertical="center" wrapText="1"/>
    </xf>
    <xf numFmtId="3" fontId="15" fillId="0" borderId="1" xfId="0" applyFont="1" applyBorder="1" applyAlignment="1">
      <alignment horizontal="left"/>
    </xf>
    <xf numFmtId="3" fontId="15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3" fontId="6" fillId="0" borderId="1" xfId="0" applyFont="1" applyFill="1" applyBorder="1" applyAlignment="1">
      <alignment wrapText="1"/>
    </xf>
    <xf numFmtId="1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5" fontId="25" fillId="0" borderId="0" xfId="0" applyNumberFormat="1" applyFont="1">
      <alignment horizontal="left" vertical="center" wrapText="1"/>
    </xf>
    <xf numFmtId="165" fontId="25" fillId="0" borderId="1" xfId="0" applyNumberFormat="1" applyFont="1" applyBorder="1" applyAlignment="1">
      <alignment horizontal="right"/>
    </xf>
    <xf numFmtId="15" fontId="25" fillId="2" borderId="1" xfId="0" applyNumberFormat="1" applyFont="1" applyFill="1" applyBorder="1" applyAlignment="1">
      <alignment horizontal="center"/>
    </xf>
    <xf numFmtId="164" fontId="25" fillId="2" borderId="1" xfId="0" applyNumberFormat="1" applyFont="1" applyFill="1" applyBorder="1">
      <alignment horizontal="left" vertical="center" wrapText="1"/>
    </xf>
    <xf numFmtId="3" fontId="25" fillId="2" borderId="1" xfId="0" applyNumberFormat="1" applyFont="1" applyFill="1" applyBorder="1" applyAlignment="1">
      <alignment horizontal="center"/>
    </xf>
    <xf numFmtId="164" fontId="25" fillId="2" borderId="1" xfId="0" applyNumberFormat="1" applyFont="1" applyFill="1" applyBorder="1" applyAlignment="1">
      <alignment horizontal="center"/>
    </xf>
    <xf numFmtId="3" fontId="25" fillId="2" borderId="1" xfId="0" applyFont="1" applyFill="1" applyBorder="1">
      <alignment horizontal="left" vertical="center" wrapText="1"/>
    </xf>
    <xf numFmtId="3" fontId="25" fillId="2" borderId="1" xfId="0" applyFont="1" applyFill="1" applyBorder="1" applyAlignment="1">
      <alignment horizontal="center"/>
    </xf>
    <xf numFmtId="3" fontId="25" fillId="0" borderId="0" xfId="0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left" vertical="top" wrapText="1"/>
    </xf>
    <xf numFmtId="3" fontId="25" fillId="0" borderId="1" xfId="0" applyNumberFormat="1" applyFont="1" applyFill="1" applyBorder="1" applyAlignment="1">
      <alignment horizontal="center"/>
    </xf>
    <xf numFmtId="3" fontId="25" fillId="0" borderId="1" xfId="0" applyFont="1" applyBorder="1">
      <alignment horizontal="left" vertical="center" wrapText="1"/>
    </xf>
    <xf numFmtId="164" fontId="25" fillId="2" borderId="2" xfId="0" applyNumberFormat="1" applyFont="1" applyFill="1" applyBorder="1" applyAlignment="1">
      <alignment horizontal="center"/>
    </xf>
    <xf numFmtId="1" fontId="25" fillId="2" borderId="1" xfId="0" applyNumberFormat="1" applyFont="1" applyFill="1" applyBorder="1" applyAlignment="1">
      <alignment horizontal="center"/>
    </xf>
    <xf numFmtId="15" fontId="25" fillId="2" borderId="1" xfId="0" applyNumberFormat="1" applyFont="1" applyFill="1" applyBorder="1">
      <alignment horizontal="left" vertical="center" wrapText="1"/>
    </xf>
    <xf numFmtId="164" fontId="25" fillId="0" borderId="4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horizontal="center"/>
    </xf>
    <xf numFmtId="3" fontId="24" fillId="0" borderId="1" xfId="0" applyFont="1" applyBorder="1" applyAlignment="1">
      <alignment horizontal="left"/>
    </xf>
    <xf numFmtId="165" fontId="13" fillId="2" borderId="5" xfId="0" applyNumberFormat="1" applyFont="1" applyFill="1" applyBorder="1">
      <alignment horizontal="left" vertical="center" wrapText="1"/>
    </xf>
    <xf numFmtId="165" fontId="13" fillId="2" borderId="1" xfId="0" applyNumberFormat="1" applyFont="1" applyFill="1" applyBorder="1">
      <alignment horizontal="left" vertical="center" wrapText="1"/>
    </xf>
    <xf numFmtId="165" fontId="24" fillId="0" borderId="1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5" fontId="25" fillId="0" borderId="0" xfId="0" applyNumberFormat="1" applyFont="1" applyFill="1" applyBorder="1" applyAlignment="1">
      <alignment horizontal="left" vertical="top" wrapText="1"/>
    </xf>
    <xf numFmtId="3" fontId="25" fillId="0" borderId="6" xfId="0" applyFont="1" applyFill="1" applyBorder="1" applyAlignment="1">
      <alignment horizontal="right"/>
    </xf>
    <xf numFmtId="164" fontId="25" fillId="0" borderId="1" xfId="0" applyNumberFormat="1" applyFont="1" applyFill="1" applyBorder="1" applyAlignment="1">
      <alignment horizontal="center"/>
    </xf>
    <xf numFmtId="164" fontId="25" fillId="0" borderId="4" xfId="0" applyNumberFormat="1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left" vertical="top" wrapText="1"/>
    </xf>
    <xf numFmtId="0" fontId="24" fillId="0" borderId="0" xfId="6" applyFill="1" applyBorder="1">
      <alignment horizontal="left" vertical="center" wrapText="1"/>
    </xf>
    <xf numFmtId="3" fontId="0" fillId="0" borderId="0" xfId="0" applyNumberFormat="1" applyFill="1" applyBorder="1">
      <alignment horizontal="left" vertical="center" wrapText="1"/>
    </xf>
    <xf numFmtId="3" fontId="2" fillId="0" borderId="1" xfId="0" applyFont="1" applyBorder="1" applyAlignment="1">
      <alignment horizontal="center"/>
    </xf>
    <xf numFmtId="3" fontId="23" fillId="16" borderId="7" xfId="0" applyFont="1" applyFill="1" applyBorder="1" applyAlignment="1"/>
    <xf numFmtId="3" fontId="23" fillId="16" borderId="13" xfId="0" applyFont="1" applyFill="1" applyBorder="1" applyAlignment="1"/>
    <xf numFmtId="3" fontId="23" fillId="16" borderId="5" xfId="0" applyFont="1" applyFill="1" applyBorder="1" applyAlignment="1"/>
    <xf numFmtId="14" fontId="1" fillId="0" borderId="0" xfId="0" applyNumberFormat="1" applyFont="1" applyBorder="1">
      <alignment horizontal="left" vertical="center" wrapText="1"/>
    </xf>
    <xf numFmtId="3" fontId="9" fillId="0" borderId="8" xfId="0" applyFont="1" applyBorder="1" applyAlignment="1">
      <alignment vertical="top" wrapText="1"/>
    </xf>
    <xf numFmtId="3" fontId="2" fillId="2" borderId="1" xfId="0" applyFont="1" applyFill="1" applyBorder="1" applyAlignment="1">
      <alignment horizontal="center"/>
    </xf>
    <xf numFmtId="3" fontId="2" fillId="2" borderId="1" xfId="0" applyFont="1" applyFill="1" applyBorder="1" applyAlignment="1">
      <alignment horizontal="center" wrapText="1"/>
    </xf>
    <xf numFmtId="3" fontId="26" fillId="7" borderId="1" xfId="0" applyFont="1" applyFill="1" applyBorder="1" applyAlignment="1">
      <alignment vertical="top"/>
    </xf>
    <xf numFmtId="14" fontId="23" fillId="7" borderId="1" xfId="0" applyNumberFormat="1" applyFont="1" applyFill="1" applyBorder="1" applyAlignment="1">
      <alignment horizontal="center" vertical="center"/>
    </xf>
    <xf numFmtId="14" fontId="23" fillId="7" borderId="1" xfId="0" applyNumberFormat="1" applyFont="1" applyFill="1" applyBorder="1" applyAlignment="1">
      <alignment vertical="center"/>
    </xf>
    <xf numFmtId="3" fontId="26" fillId="0" borderId="1" xfId="0" applyFont="1" applyBorder="1" applyAlignment="1">
      <alignment horizontal="left"/>
    </xf>
    <xf numFmtId="2" fontId="26" fillId="0" borderId="1" xfId="0" applyNumberFormat="1" applyFont="1" applyBorder="1" applyAlignment="1">
      <alignment horizontal="center"/>
    </xf>
    <xf numFmtId="3" fontId="6" fillId="7" borderId="1" xfId="0" applyFont="1" applyFill="1" applyBorder="1">
      <alignment horizontal="left" vertical="center" wrapText="1"/>
    </xf>
    <xf numFmtId="15" fontId="24" fillId="6" borderId="1" xfId="0" applyNumberFormat="1" applyFont="1" applyFill="1" applyBorder="1">
      <alignment horizontal="left" vertical="center" wrapText="1"/>
    </xf>
    <xf numFmtId="177" fontId="26" fillId="0" borderId="1" xfId="0" applyNumberFormat="1" applyFont="1" applyBorder="1">
      <alignment horizontal="left" vertical="center" wrapText="1"/>
    </xf>
    <xf numFmtId="177" fontId="23" fillId="0" borderId="1" xfId="0" applyNumberFormat="1" applyFont="1" applyBorder="1">
      <alignment horizontal="left" vertical="center" wrapText="1"/>
    </xf>
    <xf numFmtId="177" fontId="23" fillId="0" borderId="1" xfId="0" applyNumberFormat="1" applyFont="1" applyBorder="1" applyAlignment="1">
      <alignment wrapText="1"/>
    </xf>
    <xf numFmtId="177" fontId="0" fillId="0" borderId="1" xfId="0" applyNumberFormat="1" applyBorder="1">
      <alignment horizontal="left" vertical="center" wrapText="1"/>
    </xf>
    <xf numFmtId="177" fontId="26" fillId="0" borderId="1" xfId="0" applyNumberFormat="1" applyFont="1" applyFill="1" applyBorder="1">
      <alignment horizontal="left" vertical="center" wrapText="1"/>
    </xf>
    <xf numFmtId="177" fontId="24" fillId="0" borderId="1" xfId="0" applyNumberFormat="1" applyFont="1" applyBorder="1" applyAlignment="1">
      <alignment horizontal="center"/>
    </xf>
    <xf numFmtId="15" fontId="24" fillId="9" borderId="1" xfId="0" applyNumberFormat="1" applyFont="1" applyFill="1" applyBorder="1">
      <alignment horizontal="left" vertical="center" wrapText="1"/>
    </xf>
    <xf numFmtId="3" fontId="25" fillId="9" borderId="1" xfId="0" applyFont="1" applyFill="1" applyBorder="1" applyAlignment="1"/>
    <xf numFmtId="3" fontId="25" fillId="9" borderId="13" xfId="0" applyFont="1" applyFill="1" applyBorder="1" applyAlignment="1"/>
    <xf numFmtId="3" fontId="25" fillId="9" borderId="5" xfId="0" applyFont="1" applyFill="1" applyBorder="1" applyAlignment="1"/>
    <xf numFmtId="1" fontId="26" fillId="0" borderId="1" xfId="0" applyNumberFormat="1" applyFont="1" applyBorder="1">
      <alignment horizontal="left" vertical="center" wrapText="1"/>
    </xf>
    <xf numFmtId="2" fontId="17" fillId="0" borderId="1" xfId="0" applyNumberFormat="1" applyFont="1" applyBorder="1" applyAlignment="1">
      <alignment horizontal="center" vertical="top"/>
    </xf>
    <xf numFmtId="2" fontId="17" fillId="0" borderId="1" xfId="0" applyNumberFormat="1" applyFont="1" applyBorder="1" applyAlignment="1">
      <alignment horizontal="center" vertical="top" wrapText="1"/>
    </xf>
    <xf numFmtId="3" fontId="2" fillId="7" borderId="1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Fill="1" applyBorder="1" applyAlignment="1">
      <alignment horizontal="left"/>
    </xf>
    <xf numFmtId="177" fontId="1" fillId="0" borderId="0" xfId="0" applyNumberFormat="1" applyFont="1" applyFill="1" applyAlignment="1">
      <alignment horizontal="left"/>
    </xf>
    <xf numFmtId="0" fontId="24" fillId="0" borderId="1" xfId="6">
      <alignment horizontal="left" vertical="center" wrapText="1"/>
    </xf>
    <xf numFmtId="177" fontId="1" fillId="0" borderId="0" xfId="0" applyNumberFormat="1" applyFont="1" applyAlignment="1"/>
    <xf numFmtId="177" fontId="18" fillId="0" borderId="0" xfId="3" applyNumberFormat="1" applyFont="1" applyFill="1" applyBorder="1" applyAlignment="1">
      <alignment horizontal="left"/>
    </xf>
    <xf numFmtId="164" fontId="1" fillId="0" borderId="0" xfId="0" applyNumberFormat="1" applyFont="1" applyAlignment="1"/>
    <xf numFmtId="177" fontId="1" fillId="0" borderId="1" xfId="0" applyNumberFormat="1" applyFont="1" applyBorder="1" applyAlignment="1"/>
    <xf numFmtId="177" fontId="1" fillId="7" borderId="0" xfId="0" applyNumberFormat="1" applyFont="1" applyFill="1" applyAlignment="1"/>
    <xf numFmtId="3" fontId="1" fillId="0" borderId="7" xfId="0" applyFont="1" applyBorder="1" applyAlignment="1">
      <alignment horizontal="left" vertical="center"/>
    </xf>
    <xf numFmtId="3" fontId="0" fillId="0" borderId="7" xfId="0" applyBorder="1" applyAlignment="1">
      <alignment horizontal="left" vertical="center"/>
    </xf>
    <xf numFmtId="177" fontId="18" fillId="0" borderId="7" xfId="3" applyFont="1" applyFill="1" applyBorder="1" applyAlignment="1">
      <alignment horizontal="left"/>
    </xf>
    <xf numFmtId="3" fontId="1" fillId="7" borderId="7" xfId="0" applyFont="1" applyFill="1" applyBorder="1" applyAlignment="1">
      <alignment horizontal="left" vertical="center"/>
    </xf>
    <xf numFmtId="3" fontId="0" fillId="7" borderId="7" xfId="0" applyFill="1" applyBorder="1" applyAlignment="1">
      <alignment horizontal="left" vertical="center"/>
    </xf>
    <xf numFmtId="177" fontId="18" fillId="7" borderId="7" xfId="3" applyFont="1" applyFill="1" applyBorder="1" applyAlignment="1">
      <alignment horizontal="left"/>
    </xf>
    <xf numFmtId="177" fontId="3" fillId="0" borderId="7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left"/>
    </xf>
    <xf numFmtId="177" fontId="2" fillId="7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left"/>
    </xf>
    <xf numFmtId="3" fontId="1" fillId="7" borderId="1" xfId="0" applyFont="1" applyFill="1" applyBorder="1" applyAlignment="1">
      <alignment horizontal="left"/>
    </xf>
    <xf numFmtId="3" fontId="2" fillId="7" borderId="1" xfId="0" applyNumberFormat="1" applyFont="1" applyFill="1" applyBorder="1" applyAlignment="1">
      <alignment horizontal="center" vertical="center"/>
    </xf>
    <xf numFmtId="3" fontId="24" fillId="0" borderId="1" xfId="0" applyFont="1" applyBorder="1" applyAlignment="1">
      <alignment horizontal="center" vertical="center"/>
    </xf>
    <xf numFmtId="3" fontId="24" fillId="0" borderId="1" xfId="0" applyFont="1" applyBorder="1" applyAlignment="1">
      <alignment horizontal="left" vertical="center"/>
    </xf>
    <xf numFmtId="177" fontId="15" fillId="0" borderId="1" xfId="0" applyNumberFormat="1" applyFont="1" applyBorder="1" applyAlignment="1">
      <alignment horizontal="left"/>
    </xf>
    <xf numFmtId="177" fontId="15" fillId="0" borderId="1" xfId="0" applyNumberFormat="1" applyFont="1" applyFill="1" applyBorder="1" applyAlignment="1">
      <alignment horizontal="left"/>
    </xf>
    <xf numFmtId="3" fontId="15" fillId="0" borderId="1" xfId="0" applyFont="1" applyBorder="1" applyAlignment="1">
      <alignment horizontal="left" vertical="center"/>
    </xf>
    <xf numFmtId="3" fontId="15" fillId="0" borderId="5" xfId="0" applyFont="1" applyBorder="1" applyAlignment="1">
      <alignment horizontal="left" vertical="center"/>
    </xf>
    <xf numFmtId="49" fontId="2" fillId="0" borderId="0" xfId="0" applyNumberFormat="1" applyFont="1" applyAlignment="1"/>
    <xf numFmtId="175" fontId="1" fillId="0" borderId="0" xfId="0" applyNumberFormat="1" applyFont="1" applyFill="1" applyBorder="1" applyAlignment="1">
      <alignment horizontal="left"/>
    </xf>
    <xf numFmtId="14" fontId="15" fillId="0" borderId="0" xfId="0" applyNumberFormat="1" applyFont="1">
      <alignment horizontal="left" vertical="center" wrapText="1"/>
    </xf>
    <xf numFmtId="3" fontId="33" fillId="0" borderId="16" xfId="0" applyFont="1" applyBorder="1" applyAlignment="1">
      <alignment horizontal="center" vertical="center"/>
    </xf>
    <xf numFmtId="3" fontId="34" fillId="0" borderId="18" xfId="0" applyFont="1" applyBorder="1" applyAlignment="1">
      <alignment horizontal="center" vertical="center" wrapText="1"/>
    </xf>
    <xf numFmtId="3" fontId="34" fillId="0" borderId="19" xfId="0" applyFont="1" applyBorder="1" applyAlignment="1">
      <alignment horizontal="center" vertical="center" wrapText="1"/>
    </xf>
    <xf numFmtId="3" fontId="34" fillId="0" borderId="16" xfId="0" applyFont="1" applyBorder="1" applyAlignment="1">
      <alignment horizontal="center" vertical="center" wrapText="1"/>
    </xf>
    <xf numFmtId="3" fontId="33" fillId="0" borderId="16" xfId="0" applyFont="1" applyBorder="1" applyAlignment="1">
      <alignment horizontal="center" vertical="center" wrapText="1"/>
    </xf>
    <xf numFmtId="3" fontId="0" fillId="0" borderId="20" xfId="0" applyBorder="1">
      <alignment horizontal="left" vertical="center" wrapText="1"/>
    </xf>
    <xf numFmtId="3" fontId="24" fillId="0" borderId="1" xfId="0" applyFont="1" applyBorder="1" applyAlignment="1">
      <alignment vertical="top" wrapText="1"/>
    </xf>
    <xf numFmtId="3" fontId="24" fillId="0" borderId="7" xfId="0" applyFont="1" applyBorder="1" applyAlignment="1">
      <alignment vertical="top" wrapText="1"/>
    </xf>
    <xf numFmtId="3" fontId="24" fillId="0" borderId="1" xfId="0" applyFont="1" applyFill="1" applyBorder="1" applyAlignment="1">
      <alignment vertical="top" wrapText="1"/>
    </xf>
    <xf numFmtId="14" fontId="24" fillId="7" borderId="1" xfId="0" applyNumberFormat="1" applyFont="1" applyFill="1" applyBorder="1" applyAlignment="1">
      <alignment vertical="top" wrapText="1"/>
    </xf>
    <xf numFmtId="177" fontId="24" fillId="7" borderId="8" xfId="0" applyNumberFormat="1" applyFont="1" applyFill="1" applyBorder="1" applyAlignment="1">
      <alignment horizontal="center"/>
    </xf>
    <xf numFmtId="177" fontId="24" fillId="7" borderId="1" xfId="0" applyNumberFormat="1" applyFont="1" applyFill="1" applyBorder="1" applyAlignment="1">
      <alignment horizontal="center" vertical="center"/>
    </xf>
    <xf numFmtId="174" fontId="24" fillId="0" borderId="1" xfId="0" applyNumberFormat="1" applyFont="1" applyBorder="1">
      <alignment horizontal="left" vertical="center" wrapText="1"/>
    </xf>
    <xf numFmtId="2" fontId="24" fillId="0" borderId="1" xfId="0" applyNumberFormat="1" applyFont="1" applyBorder="1">
      <alignment horizontal="left" vertical="center" wrapText="1"/>
    </xf>
    <xf numFmtId="165" fontId="24" fillId="0" borderId="1" xfId="0" applyNumberFormat="1" applyFont="1" applyBorder="1">
      <alignment horizontal="left" vertical="center" wrapText="1"/>
    </xf>
    <xf numFmtId="20" fontId="24" fillId="0" borderId="7" xfId="0" applyNumberFormat="1" applyFont="1" applyBorder="1">
      <alignment horizontal="left" vertical="center" wrapText="1"/>
    </xf>
    <xf numFmtId="2" fontId="24" fillId="0" borderId="7" xfId="0" applyNumberFormat="1" applyFont="1" applyBorder="1">
      <alignment horizontal="left" vertical="center" wrapText="1"/>
    </xf>
    <xf numFmtId="165" fontId="24" fillId="0" borderId="7" xfId="0" applyNumberFormat="1" applyFont="1" applyBorder="1">
      <alignment horizontal="left" vertical="center" wrapText="1"/>
    </xf>
    <xf numFmtId="9" fontId="24" fillId="0" borderId="1" xfId="5" applyFont="1" applyFill="1" applyBorder="1" applyAlignment="1">
      <alignment horizontal="center" vertical="center"/>
    </xf>
    <xf numFmtId="9" fontId="24" fillId="0" borderId="1" xfId="5" applyFont="1" applyBorder="1" applyAlignment="1">
      <alignment horizontal="center" vertical="center"/>
    </xf>
    <xf numFmtId="20" fontId="24" fillId="0" borderId="7" xfId="0" applyNumberFormat="1" applyFont="1" applyBorder="1" applyAlignment="1">
      <alignment horizontal="center" vertical="top" wrapText="1"/>
    </xf>
    <xf numFmtId="20" fontId="24" fillId="0" borderId="1" xfId="0" applyNumberFormat="1" applyFont="1" applyBorder="1" applyAlignment="1">
      <alignment horizontal="center" vertical="top" wrapText="1"/>
    </xf>
    <xf numFmtId="20" fontId="24" fillId="0" borderId="1" xfId="0" applyNumberFormat="1" applyFont="1" applyBorder="1" applyAlignment="1">
      <alignment horizontal="center" vertical="center"/>
    </xf>
    <xf numFmtId="2" fontId="24" fillId="0" borderId="7" xfId="0" applyNumberFormat="1" applyFont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2" fontId="24" fillId="0" borderId="1" xfId="0" applyNumberFormat="1" applyFont="1" applyFill="1" applyBorder="1" applyAlignment="1">
      <alignment horizontal="center" vertical="top" wrapText="1"/>
    </xf>
    <xf numFmtId="165" fontId="24" fillId="0" borderId="7" xfId="0" applyNumberFormat="1" applyFont="1" applyBorder="1" applyAlignment="1">
      <alignment horizontal="center" vertical="top" wrapText="1"/>
    </xf>
    <xf numFmtId="165" fontId="24" fillId="0" borderId="1" xfId="0" applyNumberFormat="1" applyFont="1" applyBorder="1" applyAlignment="1">
      <alignment horizontal="center" vertical="top" wrapText="1"/>
    </xf>
    <xf numFmtId="165" fontId="24" fillId="0" borderId="1" xfId="0" applyNumberFormat="1" applyFont="1" applyFill="1" applyBorder="1" applyAlignment="1">
      <alignment horizontal="center" vertical="top" wrapText="1"/>
    </xf>
    <xf numFmtId="177" fontId="26" fillId="0" borderId="1" xfId="0" applyNumberFormat="1" applyFont="1" applyFill="1" applyBorder="1" applyAlignment="1"/>
    <xf numFmtId="3" fontId="26" fillId="0" borderId="1" xfId="0" applyFont="1" applyBorder="1" applyAlignment="1">
      <alignment vertical="center"/>
    </xf>
    <xf numFmtId="3" fontId="26" fillId="0" borderId="1" xfId="0" applyFont="1" applyFill="1" applyBorder="1" applyAlignment="1">
      <alignment horizontal="left"/>
    </xf>
    <xf numFmtId="3" fontId="26" fillId="0" borderId="1" xfId="0" applyFont="1" applyBorder="1" applyAlignment="1">
      <alignment horizontal="left" vertical="center"/>
    </xf>
    <xf numFmtId="1" fontId="25" fillId="7" borderId="1" xfId="1" applyNumberFormat="1" applyFont="1" applyFill="1" applyBorder="1" applyAlignment="1">
      <alignment horizontal="center"/>
    </xf>
    <xf numFmtId="176" fontId="24" fillId="0" borderId="0" xfId="0" applyNumberFormat="1" applyFont="1" applyFill="1" applyBorder="1">
      <alignment horizontal="left" vertical="center" wrapText="1"/>
    </xf>
    <xf numFmtId="3" fontId="23" fillId="0" borderId="1" xfId="0" applyFont="1" applyFill="1" applyBorder="1" applyAlignment="1">
      <alignment horizontal="left" vertical="center"/>
    </xf>
    <xf numFmtId="3" fontId="23" fillId="7" borderId="1" xfId="0" applyFont="1" applyFill="1" applyBorder="1" applyAlignment="1">
      <alignment horizontal="left" vertical="center"/>
    </xf>
    <xf numFmtId="3" fontId="25" fillId="7" borderId="1" xfId="0" applyFont="1" applyFill="1" applyBorder="1" applyAlignment="1">
      <alignment horizontal="center" vertical="center"/>
    </xf>
    <xf numFmtId="3" fontId="2" fillId="0" borderId="1" xfId="0" applyFont="1" applyBorder="1" applyAlignment="1">
      <alignment horizontal="center"/>
    </xf>
    <xf numFmtId="3" fontId="30" fillId="7" borderId="2" xfId="0" applyFont="1" applyFill="1" applyBorder="1" applyAlignment="1">
      <alignment horizontal="left" vertical="center"/>
    </xf>
    <xf numFmtId="1" fontId="26" fillId="0" borderId="1" xfId="1" applyNumberFormat="1" applyFont="1" applyBorder="1" applyAlignment="1"/>
    <xf numFmtId="3" fontId="23" fillId="16" borderId="5" xfId="0" applyFont="1" applyFill="1" applyBorder="1" applyAlignment="1">
      <alignment horizontal="center"/>
    </xf>
    <xf numFmtId="3" fontId="26" fillId="0" borderId="14" xfId="0" applyFont="1" applyBorder="1">
      <alignment horizontal="left" vertical="center" wrapText="1"/>
    </xf>
    <xf numFmtId="3" fontId="0" fillId="0" borderId="5" xfId="0" applyBorder="1">
      <alignment horizontal="left" vertical="center" wrapText="1"/>
    </xf>
    <xf numFmtId="177" fontId="23" fillId="16" borderId="1" xfId="0" applyNumberFormat="1" applyFont="1" applyFill="1" applyBorder="1" applyAlignment="1">
      <alignment horizontal="center"/>
    </xf>
    <xf numFmtId="20" fontId="2" fillId="7" borderId="0" xfId="0" applyNumberFormat="1" applyFont="1" applyFill="1">
      <alignment horizontal="left" vertical="center" wrapText="1"/>
    </xf>
    <xf numFmtId="1" fontId="24" fillId="0" borderId="1" xfId="0" applyNumberFormat="1" applyFont="1" applyBorder="1">
      <alignment horizontal="left" vertical="center" wrapText="1"/>
    </xf>
    <xf numFmtId="3" fontId="0" fillId="0" borderId="0" xfId="0" applyAlignment="1">
      <alignment horizontal="left"/>
    </xf>
    <xf numFmtId="3" fontId="15" fillId="0" borderId="1" xfId="0" applyFont="1" applyFill="1" applyBorder="1" applyAlignment="1">
      <alignment horizontal="left" vertical="center"/>
    </xf>
    <xf numFmtId="177" fontId="1" fillId="0" borderId="0" xfId="0" applyNumberFormat="1" applyFont="1" applyAlignment="1">
      <alignment horizontal="center" vertical="center"/>
    </xf>
    <xf numFmtId="177" fontId="18" fillId="0" borderId="0" xfId="3" applyNumberFormat="1" applyFont="1" applyFill="1" applyBorder="1" applyAlignment="1">
      <alignment horizontal="center" vertical="center"/>
    </xf>
    <xf numFmtId="177" fontId="2" fillId="7" borderId="1" xfId="0" applyNumberFormat="1" applyFont="1" applyFill="1" applyBorder="1">
      <alignment horizontal="left" vertical="center" wrapText="1"/>
    </xf>
    <xf numFmtId="177" fontId="2" fillId="7" borderId="1" xfId="0" applyNumberFormat="1" applyFont="1" applyFill="1" applyBorder="1" applyAlignment="1">
      <alignment horizontal="right"/>
    </xf>
    <xf numFmtId="177" fontId="2" fillId="7" borderId="1" xfId="0" applyNumberFormat="1" applyFont="1" applyFill="1" applyBorder="1" applyAlignment="1">
      <alignment horizontal="left"/>
    </xf>
    <xf numFmtId="3" fontId="35" fillId="0" borderId="0" xfId="0" applyFont="1" applyAlignment="1">
      <alignment horizontal="center" vertical="center"/>
    </xf>
    <xf numFmtId="177" fontId="34" fillId="0" borderId="16" xfId="0" applyNumberFormat="1" applyFont="1" applyBorder="1" applyAlignment="1">
      <alignment horizontal="center" vertical="center" wrapText="1"/>
    </xf>
    <xf numFmtId="3" fontId="0" fillId="11" borderId="0" xfId="0" applyFill="1">
      <alignment horizontal="left" vertical="center" wrapText="1"/>
    </xf>
    <xf numFmtId="164" fontId="1" fillId="0" borderId="1" xfId="0" applyNumberFormat="1" applyFont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3" fontId="34" fillId="0" borderId="18" xfId="0" applyFont="1" applyBorder="1" applyAlignment="1">
      <alignment horizontal="center" vertical="center" wrapText="1"/>
    </xf>
    <xf numFmtId="3" fontId="34" fillId="0" borderId="19" xfId="0" applyFont="1" applyBorder="1" applyAlignment="1">
      <alignment horizontal="center" vertical="center" wrapText="1"/>
    </xf>
    <xf numFmtId="177" fontId="23" fillId="7" borderId="1" xfId="0" applyNumberFormat="1" applyFont="1" applyFill="1" applyBorder="1" applyAlignment="1">
      <alignment wrapText="1"/>
    </xf>
    <xf numFmtId="3" fontId="23" fillId="7" borderId="1" xfId="0" applyFont="1" applyFill="1" applyBorder="1" applyAlignment="1">
      <alignment wrapText="1"/>
    </xf>
    <xf numFmtId="3" fontId="26" fillId="20" borderId="1" xfId="0" applyFont="1" applyFill="1" applyBorder="1">
      <alignment horizontal="left" vertical="center" wrapText="1"/>
    </xf>
    <xf numFmtId="177" fontId="24" fillId="0" borderId="1" xfId="0" applyNumberFormat="1" applyFont="1" applyBorder="1" applyAlignment="1"/>
    <xf numFmtId="3" fontId="30" fillId="7" borderId="1" xfId="0" applyFont="1" applyFill="1" applyBorder="1" applyAlignment="1">
      <alignment horizontal="center"/>
    </xf>
    <xf numFmtId="3" fontId="30" fillId="9" borderId="7" xfId="0" applyFont="1" applyFill="1" applyBorder="1" applyAlignment="1">
      <alignment horizontal="center"/>
    </xf>
    <xf numFmtId="3" fontId="30" fillId="9" borderId="13" xfId="0" applyFont="1" applyFill="1" applyBorder="1" applyAlignment="1">
      <alignment horizontal="center"/>
    </xf>
    <xf numFmtId="3" fontId="30" fillId="7" borderId="8" xfId="0" applyFont="1" applyFill="1" applyBorder="1" applyAlignment="1">
      <alignment horizontal="left" vertical="center"/>
    </xf>
    <xf numFmtId="3" fontId="30" fillId="0" borderId="1" xfId="0" applyFont="1" applyBorder="1" applyAlignment="1">
      <alignment horizontal="center"/>
    </xf>
    <xf numFmtId="3" fontId="15" fillId="15" borderId="1" xfId="0" applyFont="1" applyFill="1" applyBorder="1" applyAlignment="1">
      <alignment horizontal="left"/>
    </xf>
    <xf numFmtId="3" fontId="15" fillId="15" borderId="1" xfId="0" applyFont="1" applyFill="1" applyBorder="1" applyAlignment="1">
      <alignment horizontal="left" vertical="center"/>
    </xf>
    <xf numFmtId="177" fontId="24" fillId="15" borderId="1" xfId="0" applyNumberFormat="1" applyFont="1" applyFill="1" applyBorder="1" applyAlignment="1"/>
    <xf numFmtId="3" fontId="15" fillId="21" borderId="1" xfId="0" applyFont="1" applyFill="1" applyBorder="1" applyAlignment="1">
      <alignment horizontal="left" vertical="center"/>
    </xf>
    <xf numFmtId="3" fontId="38" fillId="0" borderId="11" xfId="0" applyFont="1" applyBorder="1" applyAlignment="1"/>
    <xf numFmtId="3" fontId="15" fillId="0" borderId="2" xfId="0" applyFont="1" applyBorder="1" applyAlignment="1">
      <alignment horizontal="left" vertical="center"/>
    </xf>
    <xf numFmtId="17" fontId="15" fillId="9" borderId="1" xfId="0" applyNumberFormat="1" applyFont="1" applyFill="1" applyBorder="1">
      <alignment horizontal="left" vertical="center" wrapText="1"/>
    </xf>
    <xf numFmtId="3" fontId="15" fillId="0" borderId="1" xfId="0" applyFont="1" applyFill="1" applyBorder="1">
      <alignment horizontal="left" vertical="center" wrapText="1"/>
    </xf>
    <xf numFmtId="15" fontId="15" fillId="0" borderId="1" xfId="0" applyNumberFormat="1" applyFont="1" applyFill="1" applyBorder="1">
      <alignment horizontal="left" vertical="center" wrapText="1"/>
    </xf>
    <xf numFmtId="3" fontId="30" fillId="0" borderId="1" xfId="0" applyFont="1" applyFill="1" applyBorder="1" applyAlignment="1"/>
    <xf numFmtId="14" fontId="2" fillId="0" borderId="0" xfId="0" applyNumberFormat="1" applyFont="1" applyAlignment="1"/>
    <xf numFmtId="165" fontId="2" fillId="0" borderId="0" xfId="0" applyNumberFormat="1" applyFont="1" applyAlignment="1"/>
    <xf numFmtId="177" fontId="1" fillId="0" borderId="0" xfId="0" applyNumberFormat="1" applyFont="1" applyFill="1" applyAlignment="1"/>
    <xf numFmtId="177" fontId="0" fillId="0" borderId="0" xfId="0" applyNumberFormat="1" applyFill="1" applyBorder="1" applyAlignment="1">
      <alignment horizontal="left"/>
    </xf>
    <xf numFmtId="1" fontId="1" fillId="0" borderId="0" xfId="0" applyNumberFormat="1" applyFont="1" applyAlignment="1"/>
    <xf numFmtId="14" fontId="1" fillId="0" borderId="0" xfId="0" applyNumberFormat="1" applyFont="1" applyAlignment="1"/>
    <xf numFmtId="49" fontId="0" fillId="0" borderId="0" xfId="0" applyNumberFormat="1" applyAlignment="1"/>
    <xf numFmtId="1" fontId="0" fillId="0" borderId="0" xfId="0" applyNumberFormat="1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5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left"/>
    </xf>
    <xf numFmtId="3" fontId="2" fillId="2" borderId="0" xfId="0" applyFont="1" applyFill="1" applyAlignment="1">
      <alignment horizontal="center"/>
    </xf>
    <xf numFmtId="3" fontId="26" fillId="0" borderId="1" xfId="0" applyFont="1" applyBorder="1" applyAlignment="1">
      <alignment horizontal="center"/>
    </xf>
    <xf numFmtId="3" fontId="23" fillId="7" borderId="1" xfId="0" applyFont="1" applyFill="1" applyBorder="1" applyAlignment="1">
      <alignment horizontal="center"/>
    </xf>
    <xf numFmtId="1" fontId="0" fillId="0" borderId="0" xfId="0" applyNumberFormat="1" applyBorder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/>
    </xf>
    <xf numFmtId="0" fontId="24" fillId="0" borderId="1" xfId="6" applyFill="1">
      <alignment horizontal="left" vertical="center" wrapText="1"/>
    </xf>
    <xf numFmtId="164" fontId="24" fillId="0" borderId="1" xfId="0" applyNumberFormat="1" applyFont="1" applyFill="1" applyBorder="1" applyAlignment="1">
      <alignment horizontal="center"/>
    </xf>
    <xf numFmtId="176" fontId="24" fillId="0" borderId="0" xfId="0" applyNumberFormat="1" applyFont="1">
      <alignment horizontal="left" vertical="center" wrapText="1"/>
    </xf>
    <xf numFmtId="1" fontId="24" fillId="0" borderId="1" xfId="0" applyNumberFormat="1" applyFont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3" fontId="6" fillId="0" borderId="0" xfId="0" applyFont="1" applyFill="1" applyBorder="1" applyAlignment="1">
      <alignment horizontal="left" vertical="center"/>
    </xf>
    <xf numFmtId="3" fontId="1" fillId="0" borderId="1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4" fontId="23" fillId="7" borderId="0" xfId="0" applyNumberFormat="1" applyFont="1" applyFill="1" applyBorder="1" applyAlignment="1">
      <alignment vertical="center"/>
    </xf>
    <xf numFmtId="2" fontId="26" fillId="0" borderId="0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>
      <alignment horizontal="left" vertical="center" wrapText="1"/>
    </xf>
    <xf numFmtId="2" fontId="26" fillId="0" borderId="10" xfId="0" applyNumberFormat="1" applyFont="1" applyFill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1" fontId="1" fillId="7" borderId="1" xfId="0" applyNumberFormat="1" applyFont="1" applyFill="1" applyBorder="1" applyAlignment="1">
      <alignment horizontal="center" vertical="center"/>
    </xf>
    <xf numFmtId="3" fontId="39" fillId="0" borderId="0" xfId="0" applyFont="1">
      <alignment horizontal="left" vertical="center" wrapText="1"/>
    </xf>
    <xf numFmtId="3" fontId="41" fillId="0" borderId="1" xfId="0" applyFont="1" applyBorder="1" applyAlignment="1">
      <alignment horizontal="left" vertical="center"/>
    </xf>
    <xf numFmtId="3" fontId="41" fillId="0" borderId="1" xfId="0" applyFont="1" applyBorder="1" applyAlignment="1">
      <alignment horizontal="left"/>
    </xf>
    <xf numFmtId="3" fontId="39" fillId="0" borderId="1" xfId="0" applyFont="1" applyBorder="1">
      <alignment horizontal="left" vertical="center" wrapText="1"/>
    </xf>
    <xf numFmtId="3" fontId="41" fillId="0" borderId="1" xfId="0" applyFont="1" applyBorder="1" applyAlignment="1">
      <alignment vertical="center"/>
    </xf>
    <xf numFmtId="3" fontId="39" fillId="7" borderId="1" xfId="0" applyFont="1" applyFill="1" applyBorder="1" applyAlignment="1">
      <alignment horizontal="left" vertical="top"/>
    </xf>
    <xf numFmtId="3" fontId="39" fillId="7" borderId="1" xfId="0" applyFont="1" applyFill="1" applyBorder="1">
      <alignment horizontal="left" vertical="center" wrapText="1"/>
    </xf>
    <xf numFmtId="3" fontId="39" fillId="7" borderId="10" xfId="0" applyFont="1" applyFill="1" applyBorder="1" applyAlignment="1">
      <alignment horizontal="center" wrapText="1"/>
    </xf>
    <xf numFmtId="3" fontId="39" fillId="7" borderId="10" xfId="0" applyFont="1" applyFill="1" applyBorder="1" applyAlignment="1">
      <alignment wrapText="1"/>
    </xf>
    <xf numFmtId="14" fontId="39" fillId="0" borderId="1" xfId="0" applyNumberFormat="1" applyFont="1" applyBorder="1">
      <alignment horizontal="left" vertical="center" wrapText="1"/>
    </xf>
    <xf numFmtId="20" fontId="39" fillId="0" borderId="1" xfId="0" applyNumberFormat="1" applyFont="1" applyBorder="1" applyAlignment="1">
      <alignment horizontal="center"/>
    </xf>
    <xf numFmtId="9" fontId="39" fillId="0" borderId="1" xfId="5" applyFont="1" applyBorder="1" applyAlignment="1">
      <alignment horizontal="center"/>
    </xf>
    <xf numFmtId="9" fontId="39" fillId="0" borderId="1" xfId="5" applyFont="1" applyFill="1" applyBorder="1" applyAlignment="1">
      <alignment horizontal="center"/>
    </xf>
    <xf numFmtId="3" fontId="39" fillId="0" borderId="0" xfId="0" applyFont="1" applyAlignment="1">
      <alignment horizontal="left" vertical="top"/>
    </xf>
    <xf numFmtId="3" fontId="39" fillId="0" borderId="0" xfId="0" applyFont="1" applyAlignment="1">
      <alignment horizontal="center"/>
    </xf>
    <xf numFmtId="3" fontId="39" fillId="7" borderId="1" xfId="0" applyFont="1" applyFill="1" applyBorder="1" applyAlignment="1">
      <alignment horizontal="left" vertical="top" wrapText="1"/>
    </xf>
    <xf numFmtId="3" fontId="39" fillId="0" borderId="0" xfId="0" applyFont="1" applyAlignment="1">
      <alignment horizontal="left" vertical="top" wrapText="1"/>
    </xf>
    <xf numFmtId="14" fontId="39" fillId="0" borderId="0" xfId="0" applyNumberFormat="1" applyFont="1">
      <alignment horizontal="left" vertical="center" wrapText="1"/>
    </xf>
    <xf numFmtId="2" fontId="39" fillId="7" borderId="1" xfId="0" applyNumberFormat="1" applyFont="1" applyFill="1" applyBorder="1">
      <alignment horizontal="left" vertical="center" wrapText="1"/>
    </xf>
    <xf numFmtId="2" fontId="39" fillId="0" borderId="1" xfId="0" applyNumberFormat="1" applyFont="1" applyBorder="1" applyAlignment="1">
      <alignment horizontal="center"/>
    </xf>
    <xf numFmtId="2" fontId="39" fillId="0" borderId="1" xfId="0" applyNumberFormat="1" applyFont="1" applyBorder="1">
      <alignment horizontal="left" vertical="center" wrapText="1"/>
    </xf>
    <xf numFmtId="2" fontId="39" fillId="0" borderId="0" xfId="0" applyNumberFormat="1" applyFont="1">
      <alignment horizontal="left" vertical="center" wrapText="1"/>
    </xf>
    <xf numFmtId="2" fontId="39" fillId="0" borderId="7" xfId="0" applyNumberFormat="1" applyFont="1" applyBorder="1" applyAlignment="1">
      <alignment horizontal="center"/>
    </xf>
    <xf numFmtId="2" fontId="39" fillId="0" borderId="1" xfId="0" applyNumberFormat="1" applyFont="1" applyFill="1" applyBorder="1" applyAlignment="1">
      <alignment horizontal="center"/>
    </xf>
    <xf numFmtId="165" fontId="39" fillId="7" borderId="7" xfId="0" applyNumberFormat="1" applyFont="1" applyFill="1" applyBorder="1">
      <alignment horizontal="left" vertical="center" wrapText="1"/>
    </xf>
    <xf numFmtId="165" fontId="39" fillId="0" borderId="7" xfId="0" applyNumberFormat="1" applyFont="1" applyBorder="1" applyAlignment="1">
      <alignment horizontal="center"/>
    </xf>
    <xf numFmtId="165" fontId="39" fillId="0" borderId="0" xfId="0" applyNumberFormat="1" applyFont="1">
      <alignment horizontal="left" vertical="center" wrapText="1"/>
    </xf>
    <xf numFmtId="174" fontId="39" fillId="0" borderId="1" xfId="0" applyNumberFormat="1" applyFont="1" applyBorder="1" applyAlignment="1">
      <alignment horizontal="center"/>
    </xf>
    <xf numFmtId="2" fontId="42" fillId="7" borderId="1" xfId="0" applyNumberFormat="1" applyFont="1" applyFill="1" applyBorder="1">
      <alignment horizontal="left" vertical="center" wrapText="1"/>
    </xf>
    <xf numFmtId="2" fontId="39" fillId="10" borderId="1" xfId="0" applyNumberFormat="1" applyFont="1" applyFill="1" applyBorder="1" applyAlignment="1">
      <alignment horizontal="center"/>
    </xf>
    <xf numFmtId="165" fontId="39" fillId="10" borderId="7" xfId="0" applyNumberFormat="1" applyFont="1" applyFill="1" applyBorder="1" applyAlignment="1">
      <alignment horizontal="center"/>
    </xf>
    <xf numFmtId="9" fontId="39" fillId="10" borderId="1" xfId="5" applyFont="1" applyFill="1" applyBorder="1" applyAlignment="1">
      <alignment horizontal="center"/>
    </xf>
    <xf numFmtId="3" fontId="39" fillId="7" borderId="0" xfId="0" applyFont="1" applyFill="1">
      <alignment horizontal="left" vertical="center" wrapText="1"/>
    </xf>
    <xf numFmtId="174" fontId="39" fillId="0" borderId="1" xfId="0" applyNumberFormat="1" applyFont="1" applyFill="1" applyBorder="1" applyAlignment="1">
      <alignment horizontal="center"/>
    </xf>
    <xf numFmtId="165" fontId="39" fillId="0" borderId="7" xfId="0" applyNumberFormat="1" applyFont="1" applyFill="1" applyBorder="1" applyAlignment="1">
      <alignment horizontal="center"/>
    </xf>
    <xf numFmtId="3" fontId="39" fillId="7" borderId="0" xfId="0" applyFont="1" applyFill="1" applyAlignment="1"/>
    <xf numFmtId="3" fontId="39" fillId="7" borderId="1" xfId="0" applyFont="1" applyFill="1" applyBorder="1" applyAlignment="1">
      <alignment wrapText="1"/>
    </xf>
    <xf numFmtId="3" fontId="39" fillId="7" borderId="8" xfId="0" applyFont="1" applyFill="1" applyBorder="1" applyAlignment="1"/>
    <xf numFmtId="3" fontId="39" fillId="7" borderId="8" xfId="0" applyFont="1" applyFill="1" applyBorder="1" applyAlignment="1">
      <alignment wrapText="1"/>
    </xf>
    <xf numFmtId="2" fontId="39" fillId="7" borderId="8" xfId="0" applyNumberFormat="1" applyFont="1" applyFill="1" applyBorder="1" applyAlignment="1"/>
    <xf numFmtId="2" fontId="42" fillId="7" borderId="8" xfId="0" applyNumberFormat="1" applyFont="1" applyFill="1" applyBorder="1" applyAlignment="1"/>
    <xf numFmtId="165" fontId="39" fillId="7" borderId="24" xfId="0" applyNumberFormat="1" applyFont="1" applyFill="1" applyBorder="1" applyAlignment="1"/>
    <xf numFmtId="174" fontId="39" fillId="0" borderId="2" xfId="0" applyNumberFormat="1" applyFont="1" applyFill="1" applyBorder="1" applyAlignment="1">
      <alignment horizontal="center"/>
    </xf>
    <xf numFmtId="2" fontId="39" fillId="0" borderId="2" xfId="0" applyNumberFormat="1" applyFont="1" applyFill="1" applyBorder="1" applyAlignment="1">
      <alignment horizontal="center"/>
    </xf>
    <xf numFmtId="165" fontId="39" fillId="0" borderId="6" xfId="0" applyNumberFormat="1" applyFont="1" applyFill="1" applyBorder="1" applyAlignment="1">
      <alignment horizontal="center"/>
    </xf>
    <xf numFmtId="9" fontId="39" fillId="0" borderId="2" xfId="5" applyFont="1" applyFill="1" applyBorder="1" applyAlignment="1">
      <alignment horizontal="center"/>
    </xf>
    <xf numFmtId="174" fontId="39" fillId="0" borderId="1" xfId="0" applyNumberFormat="1" applyFont="1" applyFill="1" applyBorder="1" applyAlignment="1">
      <alignment horizontal="center" vertical="center"/>
    </xf>
    <xf numFmtId="2" fontId="39" fillId="0" borderId="1" xfId="0" applyNumberFormat="1" applyFont="1" applyFill="1" applyBorder="1" applyAlignment="1">
      <alignment horizontal="center" vertical="center"/>
    </xf>
    <xf numFmtId="2" fontId="42" fillId="0" borderId="1" xfId="0" applyNumberFormat="1" applyFont="1" applyFill="1" applyBorder="1" applyAlignment="1">
      <alignment horizontal="center" vertical="center"/>
    </xf>
    <xf numFmtId="165" fontId="39" fillId="0" borderId="1" xfId="0" applyNumberFormat="1" applyFont="1" applyFill="1" applyBorder="1" applyAlignment="1">
      <alignment horizontal="center" vertical="center"/>
    </xf>
    <xf numFmtId="9" fontId="39" fillId="0" borderId="1" xfId="5" applyFont="1" applyFill="1" applyBorder="1" applyAlignment="1">
      <alignment horizontal="center" vertical="center" wrapText="1"/>
    </xf>
    <xf numFmtId="3" fontId="40" fillId="0" borderId="0" xfId="0" applyFont="1" applyBorder="1" applyAlignment="1">
      <alignment horizontal="center" vertical="center"/>
    </xf>
    <xf numFmtId="3" fontId="39" fillId="0" borderId="0" xfId="0" applyFont="1" applyBorder="1" applyAlignment="1">
      <alignment horizontal="center" vertical="top"/>
    </xf>
    <xf numFmtId="3" fontId="39" fillId="0" borderId="0" xfId="0" applyFont="1" applyBorder="1" applyAlignment="1">
      <alignment horizontal="center" vertical="top" wrapText="1"/>
    </xf>
    <xf numFmtId="14" fontId="39" fillId="0" borderId="0" xfId="0" applyNumberFormat="1" applyFont="1" applyBorder="1">
      <alignment horizontal="left" vertical="center" wrapText="1"/>
    </xf>
    <xf numFmtId="165" fontId="39" fillId="0" borderId="0" xfId="0" applyNumberFormat="1" applyFont="1" applyBorder="1" applyAlignment="1">
      <alignment horizontal="center"/>
    </xf>
    <xf numFmtId="9" fontId="39" fillId="0" borderId="0" xfId="5" applyFont="1" applyBorder="1" applyAlignment="1">
      <alignment horizontal="center"/>
    </xf>
    <xf numFmtId="3" fontId="39" fillId="0" borderId="0" xfId="0" applyFont="1" applyBorder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3" fontId="39" fillId="7" borderId="1" xfId="0" applyFont="1" applyFill="1" applyBorder="1" applyAlignment="1">
      <alignment horizontal="center" vertical="center"/>
    </xf>
    <xf numFmtId="3" fontId="39" fillId="7" borderId="1" xfId="0" applyFont="1" applyFill="1" applyBorder="1" applyAlignment="1">
      <alignment horizontal="center" vertical="center" wrapText="1"/>
    </xf>
    <xf numFmtId="177" fontId="1" fillId="7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vertical="center"/>
    </xf>
    <xf numFmtId="3" fontId="1" fillId="7" borderId="1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/>
    <xf numFmtId="164" fontId="1" fillId="0" borderId="10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>
      <alignment horizontal="left" vertical="center" wrapText="1"/>
    </xf>
    <xf numFmtId="2" fontId="2" fillId="0" borderId="10" xfId="0" applyNumberFormat="1" applyFont="1" applyFill="1" applyBorder="1">
      <alignment horizontal="left" vertical="center" wrapText="1"/>
    </xf>
    <xf numFmtId="2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2" fillId="0" borderId="10" xfId="0" applyNumberFormat="1" applyFont="1" applyFill="1" applyBorder="1">
      <alignment horizontal="left" vertical="center" wrapText="1"/>
    </xf>
    <xf numFmtId="2" fontId="13" fillId="2" borderId="5" xfId="0" applyNumberFormat="1" applyFont="1" applyFill="1" applyBorder="1">
      <alignment horizontal="left" vertical="center" wrapText="1"/>
    </xf>
    <xf numFmtId="2" fontId="13" fillId="2" borderId="1" xfId="0" applyNumberFormat="1" applyFont="1" applyFill="1" applyBorder="1">
      <alignment horizontal="left" vertical="center" wrapText="1"/>
    </xf>
    <xf numFmtId="2" fontId="24" fillId="0" borderId="1" xfId="0" applyNumberFormat="1" applyFont="1" applyBorder="1" applyAlignment="1">
      <alignment horizontal="center"/>
    </xf>
    <xf numFmtId="3" fontId="26" fillId="0" borderId="1" xfId="0" applyFont="1" applyBorder="1" applyAlignment="1">
      <alignment horizontal="center"/>
    </xf>
    <xf numFmtId="3" fontId="24" fillId="7" borderId="1" xfId="0" applyFont="1" applyFill="1" applyBorder="1">
      <alignment horizontal="left" vertical="center" wrapText="1"/>
    </xf>
    <xf numFmtId="3" fontId="24" fillId="7" borderId="1" xfId="0" applyFont="1" applyFill="1" applyBorder="1" applyAlignment="1">
      <alignment wrapText="1"/>
    </xf>
    <xf numFmtId="3" fontId="0" fillId="0" borderId="1" xfId="0" applyFill="1" applyBorder="1">
      <alignment horizontal="left" vertical="center" wrapText="1"/>
    </xf>
    <xf numFmtId="177" fontId="26" fillId="0" borderId="1" xfId="0" applyNumberFormat="1" applyFont="1" applyBorder="1">
      <alignment horizontal="left" vertical="center" wrapText="1"/>
    </xf>
    <xf numFmtId="177" fontId="23" fillId="7" borderId="1" xfId="0" applyNumberFormat="1" applyFont="1" applyFill="1" applyBorder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177" fontId="15" fillId="0" borderId="1" xfId="0" applyNumberFormat="1" applyFont="1" applyBorder="1" applyAlignment="1">
      <alignment horizontal="left" vertical="center"/>
    </xf>
    <xf numFmtId="3" fontId="26" fillId="0" borderId="7" xfId="0" applyFont="1" applyBorder="1" applyAlignment="1">
      <alignment horizontal="center"/>
    </xf>
    <xf numFmtId="3" fontId="26" fillId="0" borderId="5" xfId="0" applyFont="1" applyBorder="1" applyAlignment="1">
      <alignment horizontal="center"/>
    </xf>
    <xf numFmtId="177" fontId="26" fillId="7" borderId="1" xfId="0" applyNumberFormat="1" applyFont="1" applyFill="1" applyBorder="1">
      <alignment horizontal="left" vertical="center" wrapText="1"/>
    </xf>
    <xf numFmtId="1" fontId="41" fillId="0" borderId="1" xfId="0" applyNumberFormat="1" applyFont="1" applyBorder="1" applyAlignment="1">
      <alignment horizontal="center"/>
    </xf>
    <xf numFmtId="3" fontId="2" fillId="0" borderId="0" xfId="0" applyFont="1" applyFill="1" applyBorder="1" applyAlignment="1">
      <alignment horizontal="center"/>
    </xf>
    <xf numFmtId="3" fontId="2" fillId="0" borderId="0" xfId="0" applyFont="1" applyFill="1" applyBorder="1" applyAlignment="1"/>
    <xf numFmtId="3" fontId="1" fillId="0" borderId="0" xfId="0" applyFont="1" applyFill="1" applyBorder="1" applyAlignment="1">
      <alignment horizontal="center"/>
    </xf>
    <xf numFmtId="0" fontId="24" fillId="0" borderId="1" xfId="6" applyBorder="1">
      <alignment horizontal="left" vertical="center" wrapText="1"/>
    </xf>
    <xf numFmtId="14" fontId="1" fillId="0" borderId="0" xfId="0" applyNumberFormat="1" applyFont="1" applyFill="1" applyBorder="1">
      <alignment horizontal="left" vertical="center" wrapText="1"/>
    </xf>
    <xf numFmtId="3" fontId="1" fillId="0" borderId="0" xfId="0" applyFont="1" applyFill="1" applyBorder="1" applyAlignment="1">
      <alignment vertical="center"/>
    </xf>
    <xf numFmtId="177" fontId="0" fillId="0" borderId="1" xfId="0" applyNumberFormat="1" applyFill="1" applyBorder="1">
      <alignment horizontal="left" vertical="center" wrapText="1"/>
    </xf>
    <xf numFmtId="1" fontId="23" fillId="0" borderId="1" xfId="0" applyNumberFormat="1" applyFont="1" applyFill="1" applyBorder="1">
      <alignment horizontal="left" vertical="center" wrapText="1"/>
    </xf>
    <xf numFmtId="1" fontId="2" fillId="0" borderId="0" xfId="0" applyNumberFormat="1" applyFont="1">
      <alignment horizontal="left" vertical="center" wrapText="1"/>
    </xf>
    <xf numFmtId="3" fontId="2" fillId="2" borderId="10" xfId="0" applyFont="1" applyFill="1" applyBorder="1">
      <alignment horizontal="left" vertical="center" wrapText="1"/>
    </xf>
    <xf numFmtId="3" fontId="23" fillId="7" borderId="1" xfId="0" applyFont="1" applyFill="1" applyBorder="1" applyAlignment="1">
      <alignment horizontal="center"/>
    </xf>
    <xf numFmtId="3" fontId="15" fillId="11" borderId="14" xfId="0" applyFont="1" applyFill="1" applyBorder="1" applyAlignment="1">
      <alignment horizontal="left" vertical="center"/>
    </xf>
    <xf numFmtId="3" fontId="26" fillId="0" borderId="0" xfId="0" applyFont="1" applyAlignment="1">
      <alignment horizontal="left" vertical="center"/>
    </xf>
    <xf numFmtId="3" fontId="26" fillId="0" borderId="7" xfId="0" applyFont="1" applyFill="1" applyBorder="1" applyAlignment="1">
      <alignment horizontal="center"/>
    </xf>
    <xf numFmtId="3" fontId="26" fillId="0" borderId="5" xfId="0" applyFont="1" applyFill="1" applyBorder="1" applyAlignment="1">
      <alignment horizontal="center"/>
    </xf>
    <xf numFmtId="14" fontId="26" fillId="0" borderId="1" xfId="0" applyNumberFormat="1" applyFont="1" applyFill="1" applyBorder="1">
      <alignment horizontal="left" vertical="center" wrapText="1"/>
    </xf>
    <xf numFmtId="1" fontId="2" fillId="7" borderId="1" xfId="0" applyNumberFormat="1" applyFont="1" applyFill="1" applyBorder="1">
      <alignment horizontal="left" vertical="center" wrapText="1"/>
    </xf>
    <xf numFmtId="3" fontId="2" fillId="7" borderId="0" xfId="0" applyFont="1" applyFill="1" applyBorder="1" applyAlignment="1">
      <alignment horizontal="right" vertical="center"/>
    </xf>
    <xf numFmtId="3" fontId="26" fillId="0" borderId="0" xfId="0" applyFont="1" applyBorder="1" applyAlignment="1">
      <alignment horizontal="left" vertical="center"/>
    </xf>
    <xf numFmtId="14" fontId="26" fillId="7" borderId="5" xfId="0" applyNumberFormat="1" applyFont="1" applyFill="1" applyBorder="1">
      <alignment horizontal="left" vertical="center" wrapText="1"/>
    </xf>
    <xf numFmtId="3" fontId="23" fillId="7" borderId="7" xfId="0" applyFont="1" applyFill="1" applyBorder="1">
      <alignment horizontal="left" vertical="center" wrapText="1"/>
    </xf>
    <xf numFmtId="3" fontId="23" fillId="0" borderId="11" xfId="0" applyFont="1" applyFill="1" applyBorder="1" applyAlignment="1">
      <alignment horizontal="center"/>
    </xf>
    <xf numFmtId="3" fontId="47" fillId="0" borderId="13" xfId="0" applyFont="1" applyBorder="1">
      <alignment horizontal="left" vertical="center" wrapText="1"/>
    </xf>
    <xf numFmtId="3" fontId="23" fillId="16" borderId="1" xfId="0" applyFont="1" applyFill="1" applyBorder="1">
      <alignment horizontal="left" vertical="center" wrapText="1"/>
    </xf>
    <xf numFmtId="3" fontId="1" fillId="9" borderId="7" xfId="0" applyFont="1" applyFill="1" applyBorder="1">
      <alignment horizontal="left" vertical="center" wrapText="1"/>
    </xf>
    <xf numFmtId="3" fontId="1" fillId="9" borderId="7" xfId="0" applyFont="1" applyFill="1" applyBorder="1" applyAlignment="1">
      <alignment horizontal="left" vertical="top" wrapText="1"/>
    </xf>
    <xf numFmtId="177" fontId="8" fillId="0" borderId="1" xfId="0" applyNumberFormat="1" applyFont="1" applyBorder="1">
      <alignment horizontal="left" vertical="center" wrapText="1"/>
    </xf>
    <xf numFmtId="177" fontId="0" fillId="0" borderId="1" xfId="0" applyNumberFormat="1" applyBorder="1">
      <alignment horizontal="left" vertical="center" wrapText="1"/>
    </xf>
    <xf numFmtId="3" fontId="46" fillId="7" borderId="2" xfId="0" applyFont="1" applyFill="1" applyBorder="1">
      <alignment horizontal="left" vertical="center" wrapText="1"/>
    </xf>
    <xf numFmtId="3" fontId="46" fillId="7" borderId="2" xfId="0" applyFont="1" applyFill="1" applyBorder="1" applyAlignment="1">
      <alignment wrapText="1"/>
    </xf>
    <xf numFmtId="1" fontId="6" fillId="7" borderId="1" xfId="0" applyNumberFormat="1" applyFont="1" applyFill="1" applyBorder="1">
      <alignment horizontal="left" vertical="center" wrapText="1"/>
    </xf>
    <xf numFmtId="3" fontId="0" fillId="0" borderId="7" xfId="0" applyBorder="1" applyAlignment="1">
      <alignment horizontal="center"/>
    </xf>
    <xf numFmtId="3" fontId="0" fillId="0" borderId="5" xfId="0" applyBorder="1" applyAlignment="1">
      <alignment horizontal="center"/>
    </xf>
    <xf numFmtId="3" fontId="26" fillId="0" borderId="7" xfId="0" applyFont="1" applyBorder="1" applyAlignment="1">
      <alignment horizontal="center"/>
    </xf>
    <xf numFmtId="3" fontId="26" fillId="0" borderId="5" xfId="0" applyFont="1" applyBorder="1" applyAlignment="1">
      <alignment horizontal="center"/>
    </xf>
    <xf numFmtId="3" fontId="10" fillId="7" borderId="0" xfId="0" applyFont="1" applyFill="1">
      <alignment horizontal="left" vertical="center" wrapText="1"/>
    </xf>
    <xf numFmtId="3" fontId="12" fillId="7" borderId="0" xfId="0" applyFont="1" applyFill="1">
      <alignment horizontal="left" vertical="center" wrapText="1"/>
    </xf>
    <xf numFmtId="3" fontId="12" fillId="7" borderId="0" xfId="0" applyFont="1" applyFill="1" applyBorder="1">
      <alignment horizontal="left" vertical="center" wrapText="1"/>
    </xf>
    <xf numFmtId="164" fontId="10" fillId="7" borderId="0" xfId="0" applyNumberFormat="1" applyFont="1" applyFill="1">
      <alignment horizontal="left" vertical="center" wrapText="1"/>
    </xf>
    <xf numFmtId="3" fontId="24" fillId="0" borderId="1" xfId="0" applyFont="1" applyBorder="1" applyAlignment="1">
      <alignment vertical="center" wrapText="1"/>
    </xf>
    <xf numFmtId="3" fontId="24" fillId="0" borderId="1" xfId="0" applyFont="1" applyBorder="1" applyAlignment="1"/>
    <xf numFmtId="3" fontId="24" fillId="0" borderId="1" xfId="0" applyFont="1" applyBorder="1" applyAlignment="1">
      <alignment vertical="center"/>
    </xf>
    <xf numFmtId="3" fontId="48" fillId="0" borderId="1" xfId="0" applyFont="1" applyBorder="1">
      <alignment horizontal="left" vertical="center" wrapText="1"/>
    </xf>
    <xf numFmtId="0" fontId="24" fillId="0" borderId="1" xfId="6">
      <alignment horizontal="left" vertical="center" wrapText="1"/>
    </xf>
    <xf numFmtId="3" fontId="2" fillId="9" borderId="1" xfId="0" applyFont="1" applyFill="1" applyBorder="1" applyAlignment="1"/>
    <xf numFmtId="0" fontId="24" fillId="0" borderId="0" xfId="6" applyBorder="1">
      <alignment horizontal="left" vertical="center" wrapText="1"/>
    </xf>
    <xf numFmtId="170" fontId="2" fillId="0" borderId="1" xfId="0" applyNumberFormat="1" applyFont="1" applyBorder="1">
      <alignment horizontal="left" vertical="center" wrapText="1"/>
    </xf>
    <xf numFmtId="177" fontId="0" fillId="0" borderId="7" xfId="0" applyNumberFormat="1" applyBorder="1">
      <alignment horizontal="left" vertical="center" wrapText="1"/>
    </xf>
    <xf numFmtId="3" fontId="6" fillId="7" borderId="2" xfId="0" applyFont="1" applyFill="1" applyBorder="1">
      <alignment horizontal="left" vertical="center" wrapText="1"/>
    </xf>
    <xf numFmtId="3" fontId="0" fillId="0" borderId="11" xfId="0" applyBorder="1">
      <alignment horizontal="left" vertical="center" wrapText="1"/>
    </xf>
    <xf numFmtId="3" fontId="0" fillId="0" borderId="13" xfId="0" applyBorder="1">
      <alignment horizontal="left" vertical="center" wrapText="1"/>
    </xf>
    <xf numFmtId="3" fontId="0" fillId="0" borderId="1" xfId="0" applyBorder="1" applyAlignment="1">
      <alignment vertical="top" wrapText="1"/>
    </xf>
    <xf numFmtId="3" fontId="43" fillId="0" borderId="1" xfId="0" applyFont="1" applyBorder="1">
      <alignment horizontal="left" vertical="center" wrapText="1"/>
    </xf>
    <xf numFmtId="3" fontId="43" fillId="0" borderId="1" xfId="0" applyFont="1" applyFill="1" applyBorder="1" applyAlignment="1"/>
    <xf numFmtId="170" fontId="43" fillId="0" borderId="1" xfId="0" applyNumberFormat="1" applyFont="1" applyBorder="1" applyAlignment="1">
      <alignment horizontal="left" vertical="center" wrapText="1"/>
    </xf>
    <xf numFmtId="4" fontId="43" fillId="0" borderId="1" xfId="0" applyNumberFormat="1" applyFont="1" applyBorder="1" applyAlignment="1">
      <alignment horizontal="left" vertical="center" wrapText="1"/>
    </xf>
    <xf numFmtId="178" fontId="43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>
      <alignment horizontal="left" vertical="center" wrapText="1"/>
    </xf>
    <xf numFmtId="0" fontId="24" fillId="0" borderId="1" xfId="6">
      <alignment horizontal="left" vertical="center" wrapText="1"/>
    </xf>
    <xf numFmtId="0" fontId="2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/>
    <xf numFmtId="0" fontId="0" fillId="0" borderId="0" xfId="0" applyNumberFormat="1" applyFill="1" applyBorder="1" applyAlignment="1">
      <alignment horizontal="left"/>
    </xf>
    <xf numFmtId="0" fontId="18" fillId="0" borderId="0" xfId="3" applyNumberFormat="1" applyFont="1" applyFill="1" applyBorder="1" applyAlignment="1">
      <alignment horizontal="left"/>
    </xf>
    <xf numFmtId="0" fontId="18" fillId="0" borderId="0" xfId="3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8" fillId="0" borderId="0" xfId="4" applyNumberFormat="1" applyFont="1" applyFill="1" applyBorder="1" applyAlignment="1">
      <alignment horizontal="left"/>
    </xf>
    <xf numFmtId="0" fontId="0" fillId="0" borderId="0" xfId="0" applyNumberFormat="1" applyFill="1" applyAlignment="1"/>
    <xf numFmtId="0" fontId="26" fillId="0" borderId="1" xfId="0" applyNumberFormat="1" applyFont="1" applyBorder="1">
      <alignment horizontal="left" vertical="center" wrapText="1"/>
    </xf>
    <xf numFmtId="0" fontId="26" fillId="0" borderId="7" xfId="0" applyNumberFormat="1" applyFont="1" applyBorder="1">
      <alignment horizontal="left" vertical="center" wrapText="1"/>
    </xf>
    <xf numFmtId="4" fontId="0" fillId="0" borderId="1" xfId="0" applyNumberFormat="1" applyBorder="1">
      <alignment horizontal="left" vertical="center" wrapText="1"/>
    </xf>
    <xf numFmtId="170" fontId="0" fillId="0" borderId="1" xfId="0" applyNumberFormat="1" applyBorder="1">
      <alignment horizontal="left" vertical="center" wrapText="1"/>
    </xf>
    <xf numFmtId="0" fontId="0" fillId="7" borderId="1" xfId="0" applyNumberFormat="1" applyFill="1" applyBorder="1" applyAlignment="1"/>
    <xf numFmtId="0" fontId="0" fillId="0" borderId="1" xfId="0" applyNumberFormat="1" applyBorder="1" applyAlignment="1"/>
    <xf numFmtId="3" fontId="8" fillId="0" borderId="1" xfId="0" applyFont="1" applyBorder="1" applyAlignment="1">
      <alignment horizontal="left"/>
    </xf>
    <xf numFmtId="3" fontId="17" fillId="0" borderId="1" xfId="0" applyFont="1" applyBorder="1" applyAlignment="1">
      <alignment horizontal="left"/>
    </xf>
    <xf numFmtId="3" fontId="0" fillId="0" borderId="14" xfId="0" applyFill="1" applyBorder="1">
      <alignment horizontal="left" vertical="center" wrapText="1"/>
    </xf>
    <xf numFmtId="3" fontId="0" fillId="0" borderId="7" xfId="0" applyBorder="1">
      <alignment horizontal="left" vertical="center" wrapText="1"/>
    </xf>
    <xf numFmtId="0" fontId="0" fillId="0" borderId="0" xfId="0" applyNumberFormat="1" applyAlignment="1"/>
    <xf numFmtId="0" fontId="0" fillId="0" borderId="0" xfId="0" applyNumberFormat="1" applyBorder="1" applyAlignment="1"/>
    <xf numFmtId="0" fontId="1" fillId="0" borderId="0" xfId="0" applyNumberFormat="1" applyFont="1" applyBorder="1" applyAlignment="1"/>
    <xf numFmtId="0" fontId="0" fillId="0" borderId="5" xfId="0" applyNumberFormat="1" applyBorder="1" applyAlignment="1"/>
    <xf numFmtId="0" fontId="0" fillId="0" borderId="13" xfId="0" applyNumberFormat="1" applyBorder="1" applyAlignment="1"/>
    <xf numFmtId="0" fontId="1" fillId="0" borderId="1" xfId="0" applyNumberFormat="1" applyFont="1" applyBorder="1" applyAlignment="1"/>
    <xf numFmtId="0" fontId="1" fillId="0" borderId="1" xfId="0" applyNumberFormat="1" applyFont="1" applyFill="1" applyBorder="1" applyAlignment="1"/>
    <xf numFmtId="0" fontId="0" fillId="0" borderId="7" xfId="0" applyNumberFormat="1" applyBorder="1" applyAlignment="1"/>
    <xf numFmtId="0" fontId="0" fillId="0" borderId="1" xfId="0" applyNumberFormat="1" applyFill="1" applyBorder="1" applyAlignment="1"/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vertical="center"/>
    </xf>
    <xf numFmtId="170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70" fontId="1" fillId="6" borderId="1" xfId="0" applyNumberFormat="1" applyFont="1" applyFill="1" applyBorder="1">
      <alignment horizontal="left" vertical="center" wrapText="1"/>
    </xf>
    <xf numFmtId="170" fontId="1" fillId="0" borderId="1" xfId="0" applyNumberFormat="1" applyFont="1" applyBorder="1">
      <alignment horizontal="left" vertical="center" wrapText="1"/>
    </xf>
    <xf numFmtId="174" fontId="1" fillId="0" borderId="1" xfId="0" applyNumberFormat="1" applyFont="1" applyBorder="1">
      <alignment horizontal="left" vertical="center" wrapText="1"/>
    </xf>
    <xf numFmtId="4" fontId="1" fillId="6" borderId="1" xfId="0" applyNumberFormat="1" applyFont="1" applyFill="1" applyBorder="1">
      <alignment horizontal="left" vertical="center" wrapText="1"/>
    </xf>
    <xf numFmtId="4" fontId="1" fillId="0" borderId="1" xfId="0" applyNumberFormat="1" applyFont="1" applyBorder="1">
      <alignment horizontal="left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170" fontId="1" fillId="0" borderId="1" xfId="0" applyNumberFormat="1" applyFont="1" applyBorder="1" applyAlignment="1">
      <alignment vertical="center" wrapText="1"/>
    </xf>
    <xf numFmtId="180" fontId="1" fillId="0" borderId="1" xfId="0" applyNumberFormat="1" applyFont="1" applyBorder="1" applyAlignment="1">
      <alignment vertical="center" wrapText="1"/>
    </xf>
    <xf numFmtId="180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1" xfId="0" applyNumberFormat="1" applyFont="1" applyFill="1" applyBorder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3" fontId="25" fillId="0" borderId="1" xfId="0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/>
    </xf>
    <xf numFmtId="9" fontId="0" fillId="0" borderId="1" xfId="5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7" borderId="0" xfId="0" applyNumberFormat="1" applyFill="1" applyBorder="1" applyAlignment="1"/>
    <xf numFmtId="181" fontId="0" fillId="0" borderId="1" xfId="0" applyNumberFormat="1" applyBorder="1" applyAlignment="1"/>
    <xf numFmtId="2" fontId="0" fillId="0" borderId="1" xfId="0" applyNumberFormat="1" applyBorder="1" applyAlignment="1">
      <alignment horizontal="center" vertical="center"/>
    </xf>
    <xf numFmtId="4" fontId="0" fillId="0" borderId="0" xfId="0" applyNumberFormat="1">
      <alignment horizontal="left" vertical="center" wrapText="1"/>
    </xf>
    <xf numFmtId="0" fontId="0" fillId="0" borderId="1" xfId="0" applyNumberForma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/>
    <xf numFmtId="164" fontId="0" fillId="0" borderId="1" xfId="0" applyNumberFormat="1" applyBorder="1" applyAlignment="1"/>
    <xf numFmtId="2" fontId="0" fillId="0" borderId="1" xfId="5" applyNumberFormat="1" applyFont="1" applyBorder="1"/>
    <xf numFmtId="0" fontId="0" fillId="7" borderId="7" xfId="0" applyNumberFormat="1" applyFill="1" applyBorder="1" applyAlignment="1"/>
    <xf numFmtId="180" fontId="0" fillId="0" borderId="0" xfId="0" applyNumberForma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6" applyFont="1" applyBorder="1">
      <alignment horizontal="left" vertical="center" wrapText="1"/>
    </xf>
    <xf numFmtId="3" fontId="0" fillId="0" borderId="0" xfId="0" applyAlignment="1">
      <alignment horizontal="left"/>
    </xf>
    <xf numFmtId="3" fontId="0" fillId="0" borderId="0" xfId="0" applyAlignment="1">
      <alignment horizontal="center" vertical="center" wrapText="1"/>
    </xf>
    <xf numFmtId="0" fontId="24" fillId="0" borderId="1" xfId="6">
      <alignment horizontal="left" vertical="center" wrapText="1"/>
    </xf>
    <xf numFmtId="3" fontId="6" fillId="7" borderId="1" xfId="0" applyFont="1" applyFill="1" applyBorder="1" applyAlignment="1">
      <alignment horizontal="center" vertical="center" wrapText="1"/>
    </xf>
    <xf numFmtId="3" fontId="0" fillId="0" borderId="0" xfId="0">
      <alignment horizontal="left" vertical="center" wrapText="1"/>
    </xf>
    <xf numFmtId="0" fontId="1" fillId="0" borderId="0" xfId="0" applyNumberFormat="1" applyFont="1" applyFill="1" applyAlignment="1">
      <alignment horizontal="left"/>
    </xf>
    <xf numFmtId="177" fontId="1" fillId="0" borderId="0" xfId="0" applyNumberFormat="1" applyFont="1" applyFill="1" applyBorder="1" applyAlignment="1">
      <alignment horizontal="center" vertical="center"/>
    </xf>
    <xf numFmtId="3" fontId="1" fillId="19" borderId="0" xfId="0" applyFont="1" applyFill="1" applyBorder="1" applyAlignment="1">
      <alignment horizontal="left" vertical="top" wrapText="1"/>
    </xf>
    <xf numFmtId="49" fontId="1" fillId="0" borderId="0" xfId="0" applyNumberFormat="1" applyFont="1" applyAlignment="1"/>
    <xf numFmtId="3" fontId="18" fillId="19" borderId="0" xfId="0" applyFont="1" applyFill="1" applyBorder="1" applyAlignment="1">
      <alignment horizontal="left" vertical="top" wrapText="1"/>
    </xf>
    <xf numFmtId="3" fontId="18" fillId="19" borderId="0" xfId="0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horizontal="center" vertical="center"/>
    </xf>
    <xf numFmtId="182" fontId="18" fillId="19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/>
    <xf numFmtId="14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/>
    <xf numFmtId="14" fontId="12" fillId="0" borderId="0" xfId="0" applyNumberFormat="1" applyFont="1" applyAlignment="1"/>
    <xf numFmtId="3" fontId="49" fillId="0" borderId="0" xfId="0" applyFont="1">
      <alignment horizontal="left" vertical="center" wrapText="1"/>
    </xf>
    <xf numFmtId="165" fontId="1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3" fontId="18" fillId="19" borderId="0" xfId="0" applyNumberFormat="1" applyFont="1" applyFill="1" applyBorder="1" applyAlignment="1">
      <alignment horizontal="center" vertical="center" wrapText="1"/>
    </xf>
    <xf numFmtId="183" fontId="18" fillId="19" borderId="0" xfId="0" applyNumberFormat="1" applyFont="1" applyFill="1" applyBorder="1" applyAlignment="1">
      <alignment horizontal="center" vertical="center" wrapText="1"/>
    </xf>
    <xf numFmtId="3" fontId="1" fillId="19" borderId="0" xfId="0" applyFont="1" applyFill="1" applyBorder="1" applyAlignment="1">
      <alignment horizontal="center" vertical="center" wrapText="1"/>
    </xf>
    <xf numFmtId="3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0" fillId="0" borderId="1" xfId="0" applyBorder="1" applyAlignment="1">
      <alignment horizontal="center" vertical="center" wrapText="1"/>
    </xf>
    <xf numFmtId="3" fontId="0" fillId="0" borderId="0" xfId="0">
      <alignment horizontal="left" vertical="center" wrapText="1"/>
    </xf>
    <xf numFmtId="177" fontId="1" fillId="0" borderId="7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18" fillId="0" borderId="1" xfId="3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4" fontId="39" fillId="0" borderId="10" xfId="0" applyNumberFormat="1" applyFont="1" applyFill="1" applyBorder="1">
      <alignment horizontal="left" vertical="center" wrapText="1"/>
    </xf>
    <xf numFmtId="14" fontId="39" fillId="0" borderId="1" xfId="0" applyNumberFormat="1" applyFont="1" applyFill="1" applyBorder="1" applyAlignment="1">
      <alignment horizontal="left" vertical="center"/>
    </xf>
    <xf numFmtId="14" fontId="39" fillId="0" borderId="1" xfId="0" applyNumberFormat="1" applyFont="1" applyFill="1" applyBorder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4" fontId="39" fillId="7" borderId="1" xfId="0" applyNumberFormat="1" applyFont="1" applyFill="1" applyBorder="1" applyAlignment="1">
      <alignment horizontal="left" vertical="center"/>
    </xf>
    <xf numFmtId="174" fontId="39" fillId="7" borderId="1" xfId="0" applyNumberFormat="1" applyFont="1" applyFill="1" applyBorder="1" applyAlignment="1">
      <alignment horizontal="center"/>
    </xf>
    <xf numFmtId="2" fontId="39" fillId="7" borderId="1" xfId="0" applyNumberFormat="1" applyFont="1" applyFill="1" applyBorder="1" applyAlignment="1">
      <alignment horizontal="center"/>
    </xf>
    <xf numFmtId="165" fontId="39" fillId="7" borderId="7" xfId="0" applyNumberFormat="1" applyFont="1" applyFill="1" applyBorder="1" applyAlignment="1">
      <alignment horizontal="center"/>
    </xf>
    <xf numFmtId="9" fontId="39" fillId="7" borderId="1" xfId="5" applyFont="1" applyFill="1" applyBorder="1" applyAlignment="1">
      <alignment horizontal="center"/>
    </xf>
    <xf numFmtId="14" fontId="39" fillId="7" borderId="0" xfId="0" applyNumberFormat="1" applyFont="1" applyFill="1">
      <alignment horizontal="left" vertical="center" wrapText="1"/>
    </xf>
    <xf numFmtId="14" fontId="39" fillId="7" borderId="1" xfId="0" applyNumberFormat="1" applyFont="1" applyFill="1" applyBorder="1">
      <alignment horizontal="left" vertical="center" wrapText="1"/>
    </xf>
    <xf numFmtId="165" fontId="39" fillId="7" borderId="1" xfId="0" applyNumberFormat="1" applyFont="1" applyFill="1" applyBorder="1" applyAlignment="1">
      <alignment horizontal="center"/>
    </xf>
    <xf numFmtId="3" fontId="39" fillId="0" borderId="1" xfId="0" applyFont="1" applyFill="1" applyBorder="1" applyAlignment="1">
      <alignment horizontal="center" wrapText="1"/>
    </xf>
    <xf numFmtId="3" fontId="39" fillId="0" borderId="2" xfId="0" applyFont="1" applyBorder="1" applyAlignment="1">
      <alignment horizontal="center" wrapText="1"/>
    </xf>
    <xf numFmtId="3" fontId="39" fillId="0" borderId="1" xfId="0" applyFont="1" applyBorder="1" applyAlignment="1">
      <alignment horizontal="center" wrapText="1"/>
    </xf>
    <xf numFmtId="3" fontId="39" fillId="7" borderId="1" xfId="0" applyFont="1" applyFill="1" applyBorder="1" applyAlignment="1">
      <alignment horizontal="center" wrapText="1"/>
    </xf>
    <xf numFmtId="174" fontId="39" fillId="7" borderId="1" xfId="0" applyNumberFormat="1" applyFont="1" applyFill="1" applyBorder="1" applyAlignment="1">
      <alignment horizontal="center" vertical="center" wrapText="1"/>
    </xf>
    <xf numFmtId="2" fontId="39" fillId="7" borderId="1" xfId="0" applyNumberFormat="1" applyFont="1" applyFill="1" applyBorder="1" applyAlignment="1">
      <alignment horizontal="center" vertical="center" wrapText="1"/>
    </xf>
    <xf numFmtId="165" fontId="39" fillId="7" borderId="1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Alignment="1"/>
    <xf numFmtId="177" fontId="6" fillId="7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/>
    <xf numFmtId="177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0" xfId="0" applyFont="1" applyFill="1" applyBorder="1" applyAlignment="1">
      <alignment horizontal="left" vertical="center"/>
    </xf>
    <xf numFmtId="3" fontId="0" fillId="0" borderId="0" xfId="0" applyFill="1" applyBorder="1" applyAlignment="1">
      <alignment horizontal="left" vertical="center"/>
    </xf>
    <xf numFmtId="3" fontId="0" fillId="0" borderId="0" xfId="0">
      <alignment horizontal="left" vertical="center" wrapText="1"/>
    </xf>
    <xf numFmtId="177" fontId="2" fillId="7" borderId="1" xfId="0" applyNumberFormat="1" applyFont="1" applyFill="1" applyBorder="1" applyAlignment="1">
      <alignment horizontal="center" vertical="center" wrapText="1"/>
    </xf>
    <xf numFmtId="177" fontId="12" fillId="7" borderId="1" xfId="0" applyNumberFormat="1" applyFont="1" applyFill="1" applyBorder="1" applyAlignment="1">
      <alignment horizontal="center" vertical="center" wrapText="1"/>
    </xf>
    <xf numFmtId="177" fontId="12" fillId="7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wrapText="1"/>
    </xf>
    <xf numFmtId="170" fontId="0" fillId="0" borderId="1" xfId="0" applyNumberFormat="1" applyBorder="1" applyAlignment="1">
      <alignment horizontal="center" wrapText="1"/>
    </xf>
    <xf numFmtId="170" fontId="2" fillId="0" borderId="10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13" fillId="10" borderId="2" xfId="0" applyNumberFormat="1" applyFont="1" applyFill="1" applyBorder="1" applyAlignment="1">
      <alignment horizontal="center" vertical="center" wrapText="1"/>
    </xf>
    <xf numFmtId="3" fontId="2" fillId="0" borderId="0" xfId="0" applyFont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 vertical="top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70" fontId="10" fillId="8" borderId="1" xfId="0" applyNumberFormat="1" applyFont="1" applyFill="1" applyBorder="1" applyAlignment="1">
      <alignment horizontal="center"/>
    </xf>
    <xf numFmtId="170" fontId="10" fillId="8" borderId="1" xfId="0" applyNumberFormat="1" applyFont="1" applyFill="1" applyBorder="1" applyAlignment="1">
      <alignment horizontal="left" wrapText="1"/>
    </xf>
    <xf numFmtId="0" fontId="0" fillId="0" borderId="0" xfId="0" applyNumberFormat="1">
      <alignment horizontal="left" vertical="center" wrapText="1"/>
    </xf>
    <xf numFmtId="0" fontId="24" fillId="0" borderId="10" xfId="6" applyFill="1" applyBorder="1">
      <alignment horizontal="left" vertical="center" wrapText="1"/>
    </xf>
    <xf numFmtId="15" fontId="12" fillId="4" borderId="1" xfId="0" applyNumberFormat="1" applyFont="1" applyFill="1" applyBorder="1" applyAlignment="1">
      <alignment wrapText="1"/>
    </xf>
    <xf numFmtId="15" fontId="12" fillId="4" borderId="1" xfId="0" applyNumberFormat="1" applyFont="1" applyFill="1" applyBorder="1">
      <alignment horizontal="left" vertical="center" wrapText="1"/>
    </xf>
    <xf numFmtId="1" fontId="7" fillId="0" borderId="0" xfId="0" applyNumberFormat="1" applyFont="1">
      <alignment horizontal="left" vertical="center" wrapText="1"/>
    </xf>
    <xf numFmtId="3" fontId="7" fillId="0" borderId="0" xfId="0" applyFont="1">
      <alignment horizontal="left" vertical="center" wrapText="1"/>
    </xf>
    <xf numFmtId="165" fontId="12" fillId="2" borderId="1" xfId="0" applyNumberFormat="1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>
      <alignment horizontal="left" vertical="center" wrapText="1"/>
    </xf>
    <xf numFmtId="177" fontId="36" fillId="0" borderId="0" xfId="3" applyNumberFormat="1" applyFont="1" applyFill="1" applyBorder="1" applyAlignment="1">
      <alignment horizontal="left"/>
    </xf>
    <xf numFmtId="3" fontId="6" fillId="0" borderId="0" xfId="0" applyNumberFormat="1" applyFont="1" applyFill="1" applyBorder="1">
      <alignment horizontal="left" vertical="center" wrapText="1"/>
    </xf>
    <xf numFmtId="14" fontId="6" fillId="0" borderId="0" xfId="0" applyNumberFormat="1" applyFont="1" applyFill="1" applyBorder="1">
      <alignment horizontal="left" vertical="center" wrapText="1"/>
    </xf>
    <xf numFmtId="14" fontId="0" fillId="0" borderId="0" xfId="0" applyNumberFormat="1" applyFill="1" applyBorder="1">
      <alignment horizontal="left" vertical="center" wrapText="1"/>
    </xf>
    <xf numFmtId="15" fontId="10" fillId="0" borderId="0" xfId="0" applyNumberFormat="1" applyFont="1" applyFill="1" applyBorder="1">
      <alignment horizontal="left" vertical="center" wrapText="1"/>
    </xf>
    <xf numFmtId="164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 applyProtection="1">
      <alignment horizontal="center"/>
    </xf>
    <xf numFmtId="3" fontId="10" fillId="0" borderId="0" xfId="0" applyFont="1" applyFill="1" applyBorder="1">
      <alignment horizontal="left" vertical="center" wrapText="1"/>
    </xf>
    <xf numFmtId="9" fontId="2" fillId="0" borderId="0" xfId="5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/>
    <xf numFmtId="15" fontId="10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15" fontId="10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/>
    </xf>
    <xf numFmtId="3" fontId="25" fillId="0" borderId="0" xfId="0" applyFont="1" applyFill="1" applyBorder="1">
      <alignment horizontal="left" vertical="center" wrapText="1"/>
    </xf>
    <xf numFmtId="3" fontId="13" fillId="0" borderId="0" xfId="0" applyFont="1" applyFill="1" applyBorder="1">
      <alignment horizontal="left" vertical="center" wrapText="1"/>
    </xf>
    <xf numFmtId="3" fontId="9" fillId="0" borderId="0" xfId="0" applyFont="1">
      <alignment horizontal="left" vertical="center" wrapText="1"/>
    </xf>
    <xf numFmtId="164" fontId="0" fillId="0" borderId="0" xfId="0" applyNumberFormat="1" applyFill="1" applyBorder="1">
      <alignment horizontal="left" vertical="center" wrapText="1"/>
    </xf>
    <xf numFmtId="170" fontId="2" fillId="0" borderId="1" xfId="0" applyNumberFormat="1" applyFont="1" applyBorder="1" applyAlignment="1">
      <alignment horizontal="center" vertical="center"/>
    </xf>
    <xf numFmtId="165" fontId="0" fillId="0" borderId="10" xfId="0" applyNumberFormat="1" applyFill="1" applyBorder="1">
      <alignment horizontal="left" vertical="center" wrapText="1"/>
    </xf>
    <xf numFmtId="2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>
      <alignment horizontal="left" vertical="center" wrapText="1"/>
    </xf>
    <xf numFmtId="2" fontId="6" fillId="0" borderId="1" xfId="0" applyNumberFormat="1" applyFont="1" applyBorder="1">
      <alignment horizontal="left" vertical="center" wrapText="1"/>
    </xf>
    <xf numFmtId="164" fontId="26" fillId="0" borderId="1" xfId="0" applyNumberFormat="1" applyFont="1" applyBorder="1">
      <alignment horizontal="left" vertical="center" wrapText="1"/>
    </xf>
    <xf numFmtId="3" fontId="9" fillId="0" borderId="8" xfId="0" applyFont="1" applyBorder="1" applyAlignment="1">
      <alignment vertical="top" wrapText="1"/>
    </xf>
    <xf numFmtId="3" fontId="0" fillId="0" borderId="0" xfId="0">
      <alignment horizontal="left" vertical="center" wrapText="1"/>
    </xf>
    <xf numFmtId="170" fontId="0" fillId="7" borderId="1" xfId="0" applyNumberFormat="1" applyFill="1" applyBorder="1">
      <alignment horizontal="left" vertical="center" wrapText="1"/>
    </xf>
    <xf numFmtId="170" fontId="26" fillId="0" borderId="1" xfId="0" applyNumberFormat="1" applyFont="1" applyBorder="1" applyAlignment="1">
      <alignment horizontal="center"/>
    </xf>
    <xf numFmtId="170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Fill="1" applyBorder="1">
      <alignment horizontal="left" vertical="center" wrapText="1"/>
    </xf>
    <xf numFmtId="4" fontId="26" fillId="0" borderId="1" xfId="0" applyNumberFormat="1" applyFont="1" applyBorder="1">
      <alignment horizontal="left" vertical="center" wrapText="1"/>
    </xf>
    <xf numFmtId="170" fontId="26" fillId="0" borderId="1" xfId="0" applyNumberFormat="1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/>
    </xf>
    <xf numFmtId="0" fontId="18" fillId="0" borderId="1" xfId="3" applyNumberFormat="1" applyFont="1" applyFill="1" applyBorder="1" applyAlignment="1">
      <alignment horizontal="left"/>
    </xf>
    <xf numFmtId="3" fontId="26" fillId="0" borderId="1" xfId="0" applyFont="1" applyBorder="1" applyAlignment="1">
      <alignment horizontal="center" vertical="center" wrapText="1"/>
    </xf>
    <xf numFmtId="3" fontId="18" fillId="19" borderId="1" xfId="0" applyFont="1" applyFill="1" applyBorder="1" applyAlignment="1">
      <alignment horizontal="center" vertical="center" wrapText="1"/>
    </xf>
    <xf numFmtId="3" fontId="1" fillId="19" borderId="1" xfId="0" applyFont="1" applyFill="1" applyBorder="1" applyAlignment="1">
      <alignment horizontal="center" vertical="center" wrapText="1"/>
    </xf>
    <xf numFmtId="3" fontId="39" fillId="0" borderId="10" xfId="0" applyFont="1" applyBorder="1" applyAlignment="1">
      <alignment vertical="top"/>
    </xf>
    <xf numFmtId="3" fontId="0" fillId="0" borderId="1" xfId="0" applyBorder="1" applyAlignment="1">
      <alignment horizontal="center" vertical="center" wrapText="1"/>
    </xf>
    <xf numFmtId="3" fontId="1" fillId="0" borderId="1" xfId="0" applyFont="1" applyBorder="1" applyAlignment="1">
      <alignment horizontal="center" vertical="center" wrapText="1"/>
    </xf>
    <xf numFmtId="3" fontId="43" fillId="7" borderId="1" xfId="0" applyFont="1" applyFill="1" applyBorder="1">
      <alignment horizontal="left" vertical="center" wrapText="1"/>
    </xf>
    <xf numFmtId="3" fontId="51" fillId="15" borderId="1" xfId="0" applyFont="1" applyFill="1" applyBorder="1" applyAlignment="1">
      <alignment horizontal="center" wrapText="1"/>
    </xf>
    <xf numFmtId="0" fontId="1" fillId="7" borderId="1" xfId="0" applyNumberFormat="1" applyFont="1" applyFill="1" applyBorder="1" applyAlignment="1">
      <alignment horizontal="center"/>
    </xf>
    <xf numFmtId="1" fontId="41" fillId="0" borderId="7" xfId="0" applyNumberFormat="1" applyFont="1" applyBorder="1" applyAlignment="1">
      <alignment horizontal="center"/>
    </xf>
    <xf numFmtId="3" fontId="39" fillId="0" borderId="7" xfId="0" applyFont="1" applyBorder="1" applyAlignment="1">
      <alignment horizontal="left" vertical="center"/>
    </xf>
    <xf numFmtId="3" fontId="39" fillId="0" borderId="7" xfId="0" applyFont="1" applyBorder="1" applyAlignment="1">
      <alignment horizontal="left" vertical="center" wrapText="1"/>
    </xf>
    <xf numFmtId="3" fontId="39" fillId="0" borderId="7" xfId="0" applyFont="1" applyBorder="1" applyAlignment="1">
      <alignment horizontal="left"/>
    </xf>
    <xf numFmtId="3" fontId="39" fillId="0" borderId="1" xfId="0" applyFont="1" applyBorder="1" applyAlignment="1">
      <alignment horizontal="left" vertical="center"/>
    </xf>
    <xf numFmtId="3" fontId="39" fillId="0" borderId="1" xfId="0" applyFont="1" applyBorder="1" applyAlignment="1">
      <alignment vertical="center"/>
    </xf>
    <xf numFmtId="3" fontId="39" fillId="0" borderId="1" xfId="0" applyFont="1" applyBorder="1" applyAlignment="1">
      <alignment horizontal="left"/>
    </xf>
    <xf numFmtId="3" fontId="40" fillId="7" borderId="7" xfId="0" applyFont="1" applyFill="1" applyBorder="1" applyAlignment="1">
      <alignment vertical="center"/>
    </xf>
    <xf numFmtId="14" fontId="50" fillId="0" borderId="1" xfId="6" applyNumberFormat="1" applyFont="1">
      <alignment horizontal="left" vertical="center" wrapText="1"/>
    </xf>
    <xf numFmtId="0" fontId="0" fillId="0" borderId="1" xfId="6" applyFont="1">
      <alignment horizontal="left" vertical="center" wrapText="1"/>
    </xf>
    <xf numFmtId="3" fontId="6" fillId="0" borderId="0" xfId="0" applyFont="1" applyFill="1" applyBorder="1" applyAlignment="1">
      <alignment wrapText="1"/>
    </xf>
    <xf numFmtId="3" fontId="1" fillId="0" borderId="0" xfId="0" applyFont="1" applyFill="1" applyBorder="1" applyAlignment="1">
      <alignment wrapText="1"/>
    </xf>
    <xf numFmtId="3" fontId="9" fillId="0" borderId="0" xfId="0" applyFont="1" applyFill="1" applyBorder="1" applyAlignment="1">
      <alignment wrapText="1"/>
    </xf>
    <xf numFmtId="3" fontId="9" fillId="0" borderId="0" xfId="0" applyFont="1" applyFill="1" applyBorder="1" applyAlignment="1">
      <alignment vertical="top" wrapText="1"/>
    </xf>
    <xf numFmtId="1" fontId="10" fillId="2" borderId="1" xfId="0" applyNumberFormat="1" applyFont="1" applyFill="1" applyBorder="1" applyAlignment="1">
      <alignment horizontal="center" vertical="center"/>
    </xf>
    <xf numFmtId="3" fontId="10" fillId="2" borderId="1" xfId="0" applyFont="1" applyFill="1" applyBorder="1" applyAlignment="1">
      <alignment horizontal="center" vertical="center" wrapText="1"/>
    </xf>
    <xf numFmtId="3" fontId="10" fillId="2" borderId="1" xfId="0" applyFont="1" applyFill="1" applyBorder="1" applyAlignment="1">
      <alignment horizontal="center" vertical="center"/>
    </xf>
    <xf numFmtId="3" fontId="10" fillId="17" borderId="1" xfId="0" applyFont="1" applyFill="1" applyBorder="1" applyAlignment="1">
      <alignment vertical="center" wrapText="1"/>
    </xf>
    <xf numFmtId="3" fontId="52" fillId="18" borderId="1" xfId="0" applyFont="1" applyFill="1" applyBorder="1" applyAlignment="1">
      <alignment vertical="top" wrapText="1"/>
    </xf>
    <xf numFmtId="3" fontId="52" fillId="18" borderId="1" xfId="0" applyFont="1" applyFill="1" applyBorder="1" applyAlignment="1">
      <alignment horizontal="center" vertical="top" wrapText="1"/>
    </xf>
    <xf numFmtId="3" fontId="43" fillId="0" borderId="0" xfId="0" applyFont="1">
      <alignment horizontal="left" vertical="center" wrapText="1"/>
    </xf>
    <xf numFmtId="3" fontId="53" fillId="0" borderId="1" xfId="0" applyFont="1" applyBorder="1" applyAlignment="1">
      <alignment horizontal="left" vertical="top" wrapText="1"/>
    </xf>
    <xf numFmtId="3" fontId="53" fillId="0" borderId="1" xfId="0" applyFont="1" applyBorder="1" applyAlignment="1">
      <alignment horizontal="center" vertical="top" wrapText="1"/>
    </xf>
    <xf numFmtId="3" fontId="52" fillId="0" borderId="1" xfId="0" applyFont="1" applyBorder="1" applyAlignment="1">
      <alignment horizontal="center" vertical="top" wrapText="1"/>
    </xf>
    <xf numFmtId="3" fontId="53" fillId="0" borderId="1" xfId="0" applyFont="1" applyBorder="1" applyAlignment="1">
      <alignment vertical="top" wrapText="1"/>
    </xf>
    <xf numFmtId="3" fontId="43" fillId="0" borderId="1" xfId="0" applyFont="1" applyBorder="1" applyAlignment="1">
      <alignment horizontal="left"/>
    </xf>
    <xf numFmtId="3" fontId="43" fillId="0" borderId="1" xfId="0" applyFont="1" applyBorder="1" applyAlignment="1">
      <alignment horizontal="center"/>
    </xf>
    <xf numFmtId="3" fontId="43" fillId="7" borderId="1" xfId="0" applyFont="1" applyFill="1" applyBorder="1" applyAlignment="1">
      <alignment vertical="top" wrapText="1"/>
    </xf>
    <xf numFmtId="3" fontId="43" fillId="0" borderId="1" xfId="0" applyFont="1" applyBorder="1" applyAlignment="1">
      <alignment horizontal="left" vertical="top" wrapText="1"/>
    </xf>
    <xf numFmtId="3" fontId="43" fillId="0" borderId="1" xfId="0" applyFont="1" applyBorder="1" applyAlignment="1">
      <alignment horizontal="left" vertical="center"/>
    </xf>
    <xf numFmtId="177" fontId="54" fillId="0" borderId="1" xfId="3" applyFont="1" applyFill="1" applyBorder="1" applyAlignment="1">
      <alignment horizontal="left"/>
    </xf>
    <xf numFmtId="3" fontId="43" fillId="0" borderId="1" xfId="0" applyFont="1" applyBorder="1" applyAlignment="1">
      <alignment horizontal="left" vertical="center" wrapText="1"/>
    </xf>
    <xf numFmtId="3" fontId="43" fillId="0" borderId="1" xfId="0" applyFont="1" applyBorder="1" applyAlignment="1">
      <alignment horizontal="left" vertical="top"/>
    </xf>
    <xf numFmtId="3" fontId="43" fillId="0" borderId="1" xfId="0" applyFont="1" applyFill="1" applyBorder="1" applyAlignment="1">
      <alignment horizontal="left" vertical="top" wrapText="1"/>
    </xf>
    <xf numFmtId="3" fontId="43" fillId="0" borderId="0" xfId="0" applyFont="1" applyAlignment="1">
      <alignment horizontal="left" vertical="center"/>
    </xf>
    <xf numFmtId="3" fontId="55" fillId="19" borderId="16" xfId="0" applyFont="1" applyFill="1" applyBorder="1" applyAlignment="1">
      <alignment horizontal="left" vertical="top" wrapText="1"/>
    </xf>
    <xf numFmtId="3" fontId="55" fillId="19" borderId="16" xfId="0" applyFont="1" applyFill="1" applyBorder="1" applyAlignment="1">
      <alignment horizontal="center" vertical="top" wrapText="1"/>
    </xf>
    <xf numFmtId="3" fontId="55" fillId="19" borderId="1" xfId="0" applyFont="1" applyFill="1" applyBorder="1" applyAlignment="1">
      <alignment horizontal="left" vertical="top" wrapText="1"/>
    </xf>
    <xf numFmtId="3" fontId="55" fillId="19" borderId="1" xfId="0" applyFont="1" applyFill="1" applyBorder="1" applyAlignment="1">
      <alignment horizontal="center" vertical="top" wrapText="1"/>
    </xf>
    <xf numFmtId="3" fontId="52" fillId="18" borderId="1" xfId="0" applyFont="1" applyFill="1" applyBorder="1" applyAlignment="1">
      <alignment wrapText="1"/>
    </xf>
    <xf numFmtId="3" fontId="54" fillId="19" borderId="16" xfId="0" applyFont="1" applyFill="1" applyBorder="1" applyAlignment="1">
      <alignment horizontal="left" vertical="top" wrapText="1"/>
    </xf>
    <xf numFmtId="3" fontId="54" fillId="19" borderId="16" xfId="0" applyFont="1" applyFill="1" applyBorder="1" applyAlignment="1">
      <alignment horizontal="center" vertical="top" wrapText="1"/>
    </xf>
    <xf numFmtId="3" fontId="54" fillId="19" borderId="16" xfId="0" applyFont="1" applyFill="1" applyBorder="1" applyAlignment="1">
      <alignment horizontal="center" vertical="center" wrapText="1"/>
    </xf>
    <xf numFmtId="3" fontId="54" fillId="19" borderId="1" xfId="0" applyFont="1" applyFill="1" applyBorder="1" applyAlignment="1">
      <alignment horizontal="left" vertical="top" wrapText="1"/>
    </xf>
    <xf numFmtId="173" fontId="54" fillId="19" borderId="1" xfId="0" applyNumberFormat="1" applyFont="1" applyFill="1" applyBorder="1" applyAlignment="1">
      <alignment horizontal="center" vertical="top" wrapText="1"/>
    </xf>
    <xf numFmtId="3" fontId="54" fillId="19" borderId="1" xfId="0" applyFont="1" applyFill="1" applyBorder="1" applyAlignment="1">
      <alignment horizontal="center" vertical="top" wrapText="1"/>
    </xf>
    <xf numFmtId="3" fontId="53" fillId="0" borderId="1" xfId="0" applyFont="1" applyBorder="1" applyAlignment="1">
      <alignment wrapText="1"/>
    </xf>
    <xf numFmtId="3" fontId="54" fillId="19" borderId="18" xfId="0" applyFont="1" applyFill="1" applyBorder="1" applyAlignment="1">
      <alignment horizontal="center" vertical="top" wrapText="1"/>
    </xf>
    <xf numFmtId="3" fontId="54" fillId="19" borderId="18" xfId="0" applyFont="1" applyFill="1" applyBorder="1" applyAlignment="1">
      <alignment horizontal="left" vertical="top" wrapText="1"/>
    </xf>
    <xf numFmtId="3" fontId="54" fillId="19" borderId="17" xfId="0" applyFont="1" applyFill="1" applyBorder="1" applyAlignment="1">
      <alignment horizontal="left" vertical="top" wrapText="1"/>
    </xf>
    <xf numFmtId="172" fontId="54" fillId="19" borderId="1" xfId="0" applyNumberFormat="1" applyFont="1" applyFill="1" applyBorder="1" applyAlignment="1">
      <alignment horizontal="center" vertical="top" wrapText="1"/>
    </xf>
    <xf numFmtId="3" fontId="53" fillId="0" borderId="1" xfId="0" applyFont="1" applyFill="1" applyBorder="1" applyAlignment="1">
      <alignment wrapText="1"/>
    </xf>
    <xf numFmtId="3" fontId="54" fillId="19" borderId="0" xfId="0" applyFont="1" applyFill="1" applyAlignment="1">
      <alignment horizontal="left" vertical="top"/>
    </xf>
    <xf numFmtId="0" fontId="43" fillId="0" borderId="1" xfId="0" applyNumberFormat="1" applyFont="1" applyBorder="1" applyAlignment="1"/>
    <xf numFmtId="1" fontId="53" fillId="0" borderId="1" xfId="0" applyNumberFormat="1" applyFont="1" applyBorder="1" applyAlignment="1">
      <alignment wrapText="1"/>
    </xf>
    <xf numFmtId="1" fontId="43" fillId="0" borderId="1" xfId="0" applyNumberFormat="1" applyFont="1" applyBorder="1">
      <alignment horizontal="left" vertical="center" wrapText="1"/>
    </xf>
    <xf numFmtId="4" fontId="43" fillId="0" borderId="1" xfId="0" applyNumberFormat="1" applyFont="1" applyBorder="1">
      <alignment horizontal="left" vertical="center" wrapText="1"/>
    </xf>
    <xf numFmtId="0" fontId="43" fillId="7" borderId="1" xfId="0" applyNumberFormat="1" applyFont="1" applyFill="1" applyBorder="1" applyAlignment="1"/>
    <xf numFmtId="3" fontId="43" fillId="19" borderId="16" xfId="0" applyFont="1" applyFill="1" applyBorder="1" applyAlignment="1">
      <alignment horizontal="left" vertical="top" wrapText="1"/>
    </xf>
    <xf numFmtId="170" fontId="43" fillId="0" borderId="1" xfId="0" applyNumberFormat="1" applyFont="1" applyBorder="1">
      <alignment horizontal="left" vertical="center" wrapText="1"/>
    </xf>
    <xf numFmtId="3" fontId="43" fillId="0" borderId="1" xfId="0" applyNumberFormat="1" applyFont="1" applyBorder="1">
      <alignment horizontal="left" vertical="center" wrapText="1"/>
    </xf>
    <xf numFmtId="3" fontId="54" fillId="19" borderId="8" xfId="0" applyFont="1" applyFill="1" applyBorder="1" applyAlignment="1">
      <alignment horizontal="left" vertical="top" wrapText="1"/>
    </xf>
    <xf numFmtId="3" fontId="54" fillId="19" borderId="25" xfId="0" applyFont="1" applyFill="1" applyBorder="1" applyAlignment="1">
      <alignment horizontal="left" vertical="top" wrapText="1"/>
    </xf>
    <xf numFmtId="3" fontId="53" fillId="0" borderId="8" xfId="0" applyFont="1" applyBorder="1" applyAlignment="1">
      <alignment wrapText="1"/>
    </xf>
    <xf numFmtId="3" fontId="43" fillId="0" borderId="8" xfId="0" applyFont="1" applyBorder="1">
      <alignment horizontal="left" vertical="center" wrapText="1"/>
    </xf>
    <xf numFmtId="3" fontId="53" fillId="0" borderId="1" xfId="0" applyFont="1" applyFill="1" applyBorder="1" applyAlignment="1">
      <alignment vertical="top" wrapText="1"/>
    </xf>
    <xf numFmtId="3" fontId="55" fillId="19" borderId="0" xfId="0" applyFont="1" applyFill="1" applyAlignment="1">
      <alignment horizontal="left" vertical="top"/>
    </xf>
    <xf numFmtId="3" fontId="43" fillId="0" borderId="0" xfId="0" applyFont="1" applyAlignment="1">
      <alignment vertical="top" wrapText="1"/>
    </xf>
    <xf numFmtId="171" fontId="54" fillId="19" borderId="16" xfId="0" applyNumberFormat="1" applyFont="1" applyFill="1" applyBorder="1" applyAlignment="1">
      <alignment horizontal="left" vertical="center" wrapText="1"/>
    </xf>
    <xf numFmtId="3" fontId="54" fillId="19" borderId="16" xfId="0" applyFont="1" applyFill="1" applyBorder="1" applyAlignment="1">
      <alignment horizontal="left" vertical="center" wrapText="1"/>
    </xf>
    <xf numFmtId="171" fontId="54" fillId="19" borderId="16" xfId="0" applyNumberFormat="1" applyFont="1" applyFill="1" applyBorder="1" applyAlignment="1">
      <alignment horizontal="left" vertical="top" wrapText="1"/>
    </xf>
    <xf numFmtId="2" fontId="39" fillId="0" borderId="1" xfId="0" applyNumberFormat="1" applyFont="1" applyFill="1" applyBorder="1">
      <alignment horizontal="left" vertical="center" wrapText="1"/>
    </xf>
    <xf numFmtId="20" fontId="24" fillId="0" borderId="1" xfId="6" applyNumberFormat="1">
      <alignment horizontal="left" vertical="center" wrapText="1"/>
    </xf>
    <xf numFmtId="0" fontId="39" fillId="7" borderId="1" xfId="0" applyNumberFormat="1" applyFont="1" applyFill="1" applyBorder="1">
      <alignment horizontal="left" vertical="center" wrapText="1"/>
    </xf>
    <xf numFmtId="0" fontId="39" fillId="10" borderId="1" xfId="0" applyNumberFormat="1" applyFont="1" applyFill="1" applyBorder="1" applyAlignment="1">
      <alignment horizontal="center"/>
    </xf>
    <xf numFmtId="0" fontId="39" fillId="0" borderId="0" xfId="0" applyNumberFormat="1" applyFont="1">
      <alignment horizontal="left" vertical="center" wrapText="1"/>
    </xf>
    <xf numFmtId="170" fontId="39" fillId="0" borderId="0" xfId="0" applyNumberFormat="1" applyFont="1">
      <alignment horizontal="left" vertical="center" wrapText="1"/>
    </xf>
    <xf numFmtId="20" fontId="39" fillId="0" borderId="1" xfId="0" applyNumberFormat="1" applyFont="1" applyFill="1" applyBorder="1" applyAlignment="1">
      <alignment horizontal="center"/>
    </xf>
    <xf numFmtId="4" fontId="39" fillId="0" borderId="0" xfId="0" applyNumberFormat="1" applyFont="1">
      <alignment horizontal="left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20" fontId="39" fillId="0" borderId="1" xfId="0" applyNumberFormat="1" applyFont="1" applyBorder="1">
      <alignment horizontal="left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165" fontId="39" fillId="0" borderId="1" xfId="0" applyNumberFormat="1" applyFont="1" applyBorder="1" applyAlignment="1">
      <alignment horizontal="center" vertical="center" wrapText="1"/>
    </xf>
    <xf numFmtId="165" fontId="39" fillId="0" borderId="1" xfId="0" applyNumberFormat="1" applyFont="1" applyFill="1" applyBorder="1" applyAlignment="1">
      <alignment horizontal="center" vertical="center" wrapText="1"/>
    </xf>
    <xf numFmtId="170" fontId="24" fillId="0" borderId="1" xfId="0" applyNumberFormat="1" applyFont="1" applyBorder="1" applyAlignment="1">
      <alignment horizontal="center"/>
    </xf>
    <xf numFmtId="3" fontId="24" fillId="0" borderId="1" xfId="1" applyNumberFormat="1" applyFont="1" applyBorder="1" applyAlignment="1">
      <alignment horizontal="center"/>
    </xf>
    <xf numFmtId="3" fontId="0" fillId="0" borderId="1" xfId="0" applyBorder="1" applyAlignment="1">
      <alignment horizontal="center" vertical="center" wrapText="1"/>
    </xf>
    <xf numFmtId="3" fontId="1" fillId="7" borderId="1" xfId="0" applyFont="1" applyFill="1" applyBorder="1" applyAlignment="1">
      <alignment horizontal="center"/>
    </xf>
    <xf numFmtId="3" fontId="0" fillId="0" borderId="1" xfId="0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left"/>
    </xf>
    <xf numFmtId="170" fontId="43" fillId="0" borderId="1" xfId="0" applyNumberFormat="1" applyFont="1" applyFill="1" applyBorder="1" applyAlignment="1">
      <alignment horizontal="left"/>
    </xf>
    <xf numFmtId="4" fontId="43" fillId="0" borderId="1" xfId="0" applyNumberFormat="1" applyFont="1" applyFill="1" applyBorder="1" applyAlignment="1">
      <alignment horizontal="left"/>
    </xf>
    <xf numFmtId="3" fontId="0" fillId="0" borderId="1" xfId="0" applyBorder="1" applyAlignment="1">
      <alignment horizontal="center" vertical="center" wrapText="1"/>
    </xf>
    <xf numFmtId="3" fontId="45" fillId="7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1" fontId="12" fillId="7" borderId="1" xfId="0" applyNumberFormat="1" applyFont="1" applyFill="1" applyBorder="1" applyAlignment="1">
      <alignment horizontal="center" vertical="center" wrapText="1"/>
    </xf>
    <xf numFmtId="1" fontId="12" fillId="7" borderId="5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>
      <alignment horizontal="left" vertical="center" wrapText="1"/>
    </xf>
    <xf numFmtId="0" fontId="0" fillId="7" borderId="0" xfId="0" applyNumberFormat="1" applyFill="1">
      <alignment horizontal="left" vertical="center" wrapText="1"/>
    </xf>
    <xf numFmtId="3" fontId="39" fillId="0" borderId="1" xfId="0" applyFont="1" applyBorder="1" applyAlignment="1">
      <alignment horizontal="left" vertical="center" wrapText="1"/>
    </xf>
    <xf numFmtId="3" fontId="40" fillId="7" borderId="1" xfId="0" applyFont="1" applyFill="1" applyBorder="1" applyAlignment="1">
      <alignment vertical="center"/>
    </xf>
    <xf numFmtId="3" fontId="0" fillId="0" borderId="0" xfId="0" applyAlignment="1">
      <alignment vertical="center" wrapText="1"/>
    </xf>
    <xf numFmtId="3" fontId="0" fillId="0" borderId="2" xfId="0" applyBorder="1" applyAlignment="1">
      <alignment horizontal="center" vertical="center" wrapText="1"/>
    </xf>
    <xf numFmtId="164" fontId="39" fillId="0" borderId="2" xfId="0" applyNumberFormat="1" applyFont="1" applyBorder="1" applyAlignment="1">
      <alignment horizontal="center"/>
    </xf>
    <xf numFmtId="164" fontId="39" fillId="0" borderId="1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1" fontId="39" fillId="0" borderId="1" xfId="0" applyNumberFormat="1" applyFont="1" applyFill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3" fontId="25" fillId="7" borderId="1" xfId="0" applyFont="1" applyFill="1" applyBorder="1">
      <alignment horizontal="left" vertical="center" wrapText="1"/>
    </xf>
    <xf numFmtId="3" fontId="45" fillId="7" borderId="1" xfId="0" applyFont="1" applyFill="1" applyBorder="1">
      <alignment horizontal="left" vertical="center" wrapText="1"/>
    </xf>
    <xf numFmtId="3" fontId="6" fillId="0" borderId="1" xfId="0" applyFont="1" applyFill="1" applyBorder="1">
      <alignment horizontal="left" vertical="center" wrapText="1"/>
    </xf>
    <xf numFmtId="165" fontId="43" fillId="7" borderId="1" xfId="0" applyNumberFormat="1" applyFont="1" applyFill="1" applyBorder="1" applyAlignment="1">
      <alignment horizontal="left" vertical="top" wrapText="1"/>
    </xf>
    <xf numFmtId="3" fontId="39" fillId="0" borderId="0" xfId="0" applyFont="1" applyBorder="1" applyAlignment="1">
      <alignment vertical="top"/>
    </xf>
    <xf numFmtId="9" fontId="0" fillId="0" borderId="1" xfId="5" applyFont="1" applyBorder="1" applyAlignment="1">
      <alignment horizontal="left" vertical="center" wrapText="1"/>
    </xf>
    <xf numFmtId="3" fontId="12" fillId="7" borderId="8" xfId="0" applyFont="1" applyFill="1" applyBorder="1">
      <alignment horizontal="left" vertical="center" wrapText="1"/>
    </xf>
    <xf numFmtId="3" fontId="57" fillId="0" borderId="0" xfId="0" applyFont="1" applyFill="1" applyBorder="1">
      <alignment horizontal="left" vertical="center" wrapText="1"/>
    </xf>
    <xf numFmtId="3" fontId="24" fillId="0" borderId="0" xfId="0" applyFont="1" applyFill="1" applyBorder="1" applyAlignment="1">
      <alignment vertical="top" wrapText="1"/>
    </xf>
    <xf numFmtId="0" fontId="0" fillId="0" borderId="1" xfId="0" applyNumberFormat="1" applyFill="1" applyBorder="1">
      <alignment horizontal="left" vertical="center" wrapText="1"/>
    </xf>
    <xf numFmtId="3" fontId="23" fillId="0" borderId="5" xfId="0" applyFont="1" applyBorder="1" applyAlignment="1">
      <alignment horizontal="center"/>
    </xf>
    <xf numFmtId="3" fontId="12" fillId="7" borderId="1" xfId="0" applyFont="1" applyFill="1" applyBorder="1">
      <alignment horizontal="left" vertical="center" wrapText="1"/>
    </xf>
    <xf numFmtId="3" fontId="58" fillId="0" borderId="1" xfId="0" applyFont="1" applyBorder="1">
      <alignment horizontal="left" vertical="center" wrapText="1"/>
    </xf>
    <xf numFmtId="10" fontId="0" fillId="0" borderId="1" xfId="5" applyNumberFormat="1" applyFont="1" applyBorder="1" applyAlignment="1">
      <alignment horizontal="left" vertical="center" wrapText="1"/>
    </xf>
    <xf numFmtId="10" fontId="58" fillId="0" borderId="1" xfId="5" applyNumberFormat="1" applyFont="1" applyBorder="1" applyAlignment="1">
      <alignment horizontal="left" vertical="center" wrapText="1"/>
    </xf>
    <xf numFmtId="3" fontId="25" fillId="7" borderId="1" xfId="0" applyFont="1" applyFill="1" applyBorder="1" applyAlignment="1">
      <alignment wrapText="1"/>
    </xf>
    <xf numFmtId="165" fontId="25" fillId="7" borderId="1" xfId="0" applyNumberFormat="1" applyFont="1" applyFill="1" applyBorder="1" applyAlignment="1">
      <alignment horizontal="left" vertical="top" wrapText="1"/>
    </xf>
    <xf numFmtId="3" fontId="25" fillId="7" borderId="1" xfId="0" applyFont="1" applyFill="1" applyBorder="1" applyAlignment="1">
      <alignment horizontal="right"/>
    </xf>
    <xf numFmtId="165" fontId="25" fillId="7" borderId="0" xfId="0" applyNumberFormat="1" applyFont="1" applyFill="1" applyBorder="1" applyAlignment="1">
      <alignment horizontal="left" vertical="top" wrapText="1"/>
    </xf>
    <xf numFmtId="165" fontId="25" fillId="7" borderId="1" xfId="0" applyNumberFormat="1" applyFont="1" applyFill="1" applyBorder="1" applyAlignment="1">
      <alignment horizontal="right"/>
    </xf>
    <xf numFmtId="165" fontId="25" fillId="7" borderId="0" xfId="0" applyNumberFormat="1" applyFont="1" applyFill="1" applyBorder="1" applyAlignment="1">
      <alignment horizontal="right"/>
    </xf>
    <xf numFmtId="3" fontId="43" fillId="0" borderId="1" xfId="0" applyFont="1" applyFill="1" applyBorder="1" applyAlignment="1">
      <alignment horizontal="center" vertical="center"/>
    </xf>
    <xf numFmtId="3" fontId="43" fillId="0" borderId="1" xfId="0" applyFont="1" applyFill="1" applyBorder="1" applyAlignment="1">
      <alignment horizontal="center" vertical="center" wrapText="1"/>
    </xf>
    <xf numFmtId="3" fontId="59" fillId="0" borderId="1" xfId="0" applyFont="1" applyFill="1" applyBorder="1" applyAlignment="1">
      <alignment horizontal="center" vertical="center" wrapText="1"/>
    </xf>
    <xf numFmtId="3" fontId="45" fillId="7" borderId="1" xfId="0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/>
    </xf>
    <xf numFmtId="3" fontId="45" fillId="7" borderId="1" xfId="0" applyFont="1" applyFill="1" applyBorder="1" applyAlignment="1">
      <alignment horizontal="right" vertical="center" wrapText="1"/>
    </xf>
    <xf numFmtId="165" fontId="45" fillId="7" borderId="7" xfId="0" applyNumberFormat="1" applyFont="1" applyFill="1" applyBorder="1" applyAlignment="1">
      <alignment horizontal="left" vertical="top" wrapText="1"/>
    </xf>
    <xf numFmtId="3" fontId="45" fillId="7" borderId="7" xfId="0" applyFont="1" applyFill="1" applyBorder="1" applyAlignment="1">
      <alignment horizontal="right"/>
    </xf>
    <xf numFmtId="3" fontId="60" fillId="0" borderId="0" xfId="0" applyFont="1" applyFill="1" applyBorder="1" applyAlignment="1">
      <alignment horizontal="center" vertical="center" wrapText="1"/>
    </xf>
    <xf numFmtId="9" fontId="25" fillId="0" borderId="1" xfId="5" applyFont="1" applyFill="1" applyBorder="1" applyAlignment="1">
      <alignment horizontal="center" vertical="top" wrapText="1"/>
    </xf>
    <xf numFmtId="1" fontId="1" fillId="7" borderId="1" xfId="0" applyNumberFormat="1" applyFont="1" applyFill="1" applyBorder="1" applyAlignment="1">
      <alignment horizontal="center"/>
    </xf>
    <xf numFmtId="3" fontId="0" fillId="0" borderId="1" xfId="0" applyBorder="1" applyAlignment="1">
      <alignment horizontal="center" vertical="center" wrapText="1"/>
    </xf>
    <xf numFmtId="3" fontId="6" fillId="0" borderId="1" xfId="0" applyFont="1" applyBorder="1">
      <alignment horizontal="left" vertical="center" wrapText="1"/>
    </xf>
    <xf numFmtId="164" fontId="0" fillId="0" borderId="0" xfId="0" applyNumberFormat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9" fontId="0" fillId="0" borderId="0" xfId="5" applyFont="1" applyAlignment="1">
      <alignment horizontal="center" vertical="center"/>
    </xf>
    <xf numFmtId="0" fontId="0" fillId="7" borderId="1" xfId="0" applyNumberFormat="1" applyFill="1" applyBorder="1">
      <alignment horizontal="left" vertical="center" wrapText="1"/>
    </xf>
    <xf numFmtId="3" fontId="62" fillId="7" borderId="1" xfId="0" applyFont="1" applyFill="1" applyBorder="1">
      <alignment horizontal="left" vertical="center" wrapText="1"/>
    </xf>
    <xf numFmtId="3" fontId="0" fillId="0" borderId="0" xfId="0" applyBorder="1" applyAlignment="1">
      <alignment horizontal="center" vertical="center" wrapText="1"/>
    </xf>
    <xf numFmtId="3" fontId="10" fillId="0" borderId="1" xfId="0" applyFont="1" applyBorder="1">
      <alignment horizontal="left" vertical="center" wrapText="1"/>
    </xf>
    <xf numFmtId="3" fontId="61" fillId="22" borderId="0" xfId="8" applyNumberFormat="1" applyAlignment="1">
      <alignment horizontal="left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3" fontId="25" fillId="7" borderId="7" xfId="0" applyFont="1" applyFill="1" applyBorder="1" applyAlignment="1">
      <alignment horizontal="center"/>
    </xf>
    <xf numFmtId="3" fontId="25" fillId="7" borderId="5" xfId="0" applyFont="1" applyFill="1" applyBorder="1" applyAlignment="1">
      <alignment horizontal="center"/>
    </xf>
    <xf numFmtId="3" fontId="25" fillId="7" borderId="1" xfId="0" applyFont="1" applyFill="1" applyBorder="1" applyAlignment="1">
      <alignment horizontal="center"/>
    </xf>
    <xf numFmtId="3" fontId="24" fillId="7" borderId="1" xfId="0" applyFont="1" applyFill="1" applyBorder="1" applyAlignment="1">
      <alignment horizontal="center"/>
    </xf>
    <xf numFmtId="0" fontId="0" fillId="0" borderId="7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3" fontId="30" fillId="0" borderId="0" xfId="0" applyFont="1" applyAlignment="1">
      <alignment horizontal="center"/>
    </xf>
    <xf numFmtId="3" fontId="31" fillId="0" borderId="11" xfId="0" applyFont="1" applyBorder="1" applyAlignment="1">
      <alignment horizontal="center"/>
    </xf>
    <xf numFmtId="3" fontId="9" fillId="0" borderId="8" xfId="0" applyFont="1" applyFill="1" applyBorder="1" applyAlignment="1">
      <alignment vertical="top" wrapText="1"/>
    </xf>
    <xf numFmtId="3" fontId="9" fillId="0" borderId="10" xfId="0" applyFont="1" applyFill="1" applyBorder="1" applyAlignment="1">
      <alignment vertical="top" wrapText="1"/>
    </xf>
    <xf numFmtId="3" fontId="9" fillId="0" borderId="2" xfId="0" applyFont="1" applyFill="1" applyBorder="1" applyAlignment="1">
      <alignment vertical="top" wrapText="1"/>
    </xf>
    <xf numFmtId="3" fontId="9" fillId="0" borderId="8" xfId="0" applyFont="1" applyBorder="1" applyAlignment="1">
      <alignment vertical="top" wrapText="1"/>
    </xf>
    <xf numFmtId="3" fontId="9" fillId="0" borderId="10" xfId="0" applyFont="1" applyBorder="1" applyAlignment="1">
      <alignment vertical="top" wrapText="1"/>
    </xf>
    <xf numFmtId="3" fontId="9" fillId="0" borderId="2" xfId="0" applyFont="1" applyBorder="1" applyAlignment="1">
      <alignment vertical="top" wrapText="1"/>
    </xf>
    <xf numFmtId="3" fontId="9" fillId="0" borderId="8" xfId="0" applyFont="1" applyBorder="1" applyAlignment="1">
      <alignment horizontal="left" vertical="top" wrapText="1"/>
    </xf>
    <xf numFmtId="3" fontId="9" fillId="0" borderId="10" xfId="0" applyFont="1" applyBorder="1" applyAlignment="1">
      <alignment horizontal="left" vertical="top" wrapText="1"/>
    </xf>
    <xf numFmtId="3" fontId="9" fillId="0" borderId="2" xfId="0" applyFont="1" applyBorder="1" applyAlignment="1">
      <alignment horizontal="left" vertical="top" wrapText="1"/>
    </xf>
    <xf numFmtId="3" fontId="4" fillId="0" borderId="0" xfId="0" applyFont="1" applyBorder="1" applyAlignment="1">
      <alignment horizontal="center"/>
    </xf>
    <xf numFmtId="3" fontId="8" fillId="0" borderId="0" xfId="0" applyFont="1" applyBorder="1" applyAlignment="1">
      <alignment horizontal="center"/>
    </xf>
    <xf numFmtId="3" fontId="2" fillId="2" borderId="8" xfId="0" applyFont="1" applyFill="1" applyBorder="1" applyAlignment="1">
      <alignment horizontal="center" wrapText="1"/>
    </xf>
    <xf numFmtId="3" fontId="2" fillId="2" borderId="2" xfId="0" applyFont="1" applyFill="1" applyBorder="1" applyAlignment="1">
      <alignment horizontal="center" wrapText="1"/>
    </xf>
    <xf numFmtId="3" fontId="2" fillId="2" borderId="8" xfId="0" applyFont="1" applyFill="1" applyBorder="1" applyAlignment="1">
      <alignment horizontal="center"/>
    </xf>
    <xf numFmtId="3" fontId="2" fillId="2" borderId="2" xfId="0" applyFont="1" applyFill="1" applyBorder="1" applyAlignment="1">
      <alignment horizontal="center"/>
    </xf>
    <xf numFmtId="3" fontId="2" fillId="2" borderId="1" xfId="0" applyFont="1" applyFill="1" applyBorder="1" applyAlignment="1">
      <alignment horizontal="center"/>
    </xf>
    <xf numFmtId="3" fontId="4" fillId="0" borderId="0" xfId="0" applyFont="1" applyAlignment="1">
      <alignment horizontal="center"/>
    </xf>
    <xf numFmtId="3" fontId="25" fillId="0" borderId="0" xfId="0" applyFont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3" fontId="2" fillId="0" borderId="0" xfId="0" applyFont="1" applyFill="1" applyBorder="1" applyAlignment="1">
      <alignment horizontal="center" vertical="center"/>
    </xf>
    <xf numFmtId="3" fontId="6" fillId="0" borderId="1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3" fontId="45" fillId="0" borderId="11" xfId="0" applyFont="1" applyBorder="1" applyAlignment="1">
      <alignment horizontal="center" vertical="center" wrapText="1"/>
    </xf>
    <xf numFmtId="164" fontId="45" fillId="7" borderId="1" xfId="0" applyNumberFormat="1" applyFont="1" applyFill="1" applyBorder="1" applyAlignment="1">
      <alignment horizontal="center"/>
    </xf>
    <xf numFmtId="3" fontId="16" fillId="0" borderId="0" xfId="0" applyFont="1" applyBorder="1" applyAlignment="1" applyProtection="1">
      <alignment horizontal="center" vertical="center" wrapText="1"/>
    </xf>
    <xf numFmtId="3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0" borderId="0" xfId="0" applyFont="1" applyAlignment="1">
      <alignment horizontal="left"/>
    </xf>
    <xf numFmtId="3" fontId="2" fillId="2" borderId="0" xfId="0" applyFont="1" applyFill="1" applyAlignment="1">
      <alignment horizontal="center"/>
    </xf>
    <xf numFmtId="3" fontId="34" fillId="0" borderId="18" xfId="0" applyFont="1" applyBorder="1" applyAlignment="1">
      <alignment horizontal="center" vertical="center" wrapText="1"/>
    </xf>
    <xf numFmtId="3" fontId="34" fillId="0" borderId="19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/>
    </xf>
    <xf numFmtId="3" fontId="0" fillId="0" borderId="0" xfId="0" applyBorder="1" applyAlignment="1">
      <alignment horizontal="center" wrapText="1"/>
    </xf>
    <xf numFmtId="3" fontId="10" fillId="4" borderId="1" xfId="0" applyFont="1" applyFill="1" applyBorder="1" applyAlignment="1">
      <alignment horizontal="center" wrapText="1"/>
    </xf>
    <xf numFmtId="3" fontId="2" fillId="0" borderId="17" xfId="0" applyFont="1" applyBorder="1" applyAlignment="1">
      <alignment horizontal="center" vertical="center"/>
    </xf>
    <xf numFmtId="3" fontId="0" fillId="0" borderId="21" xfId="0" applyBorder="1">
      <alignment horizontal="left" vertical="center" wrapText="1"/>
    </xf>
    <xf numFmtId="3" fontId="0" fillId="0" borderId="22" xfId="0" applyBorder="1">
      <alignment horizontal="left" vertical="center" wrapText="1"/>
    </xf>
    <xf numFmtId="3" fontId="1" fillId="0" borderId="26" xfId="0" applyFont="1" applyBorder="1" applyAlignment="1">
      <alignment horizontal="center" vertical="center" wrapText="1"/>
    </xf>
    <xf numFmtId="3" fontId="4" fillId="0" borderId="7" xfId="0" applyFont="1" applyBorder="1" applyAlignment="1">
      <alignment horizontal="center"/>
    </xf>
    <xf numFmtId="3" fontId="4" fillId="0" borderId="13" xfId="0" applyFont="1" applyBorder="1" applyAlignment="1">
      <alignment horizontal="center"/>
    </xf>
    <xf numFmtId="3" fontId="4" fillId="0" borderId="5" xfId="0" applyFont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8" borderId="7" xfId="0" applyNumberFormat="1" applyFont="1" applyFill="1" applyBorder="1" applyAlignment="1">
      <alignment horizontal="center"/>
    </xf>
    <xf numFmtId="164" fontId="4" fillId="8" borderId="13" xfId="0" applyNumberFormat="1" applyFont="1" applyFill="1" applyBorder="1" applyAlignment="1">
      <alignment horizontal="center"/>
    </xf>
    <xf numFmtId="164" fontId="4" fillId="8" borderId="5" xfId="0" applyNumberFormat="1" applyFont="1" applyFill="1" applyBorder="1" applyAlignment="1">
      <alignment horizontal="center"/>
    </xf>
    <xf numFmtId="3" fontId="10" fillId="7" borderId="1" xfId="0" applyFont="1" applyFill="1" applyBorder="1" applyAlignment="1">
      <alignment horizontal="center"/>
    </xf>
    <xf numFmtId="3" fontId="1" fillId="7" borderId="1" xfId="0" applyFont="1" applyFill="1" applyBorder="1" applyAlignment="1">
      <alignment horizontal="center"/>
    </xf>
    <xf numFmtId="3" fontId="0" fillId="7" borderId="1" xfId="0" applyFill="1" applyBorder="1" applyAlignment="1">
      <alignment horizontal="center"/>
    </xf>
    <xf numFmtId="3" fontId="1" fillId="7" borderId="1" xfId="0" applyFont="1" applyFill="1" applyBorder="1" applyAlignment="1">
      <alignment horizontal="center" wrapText="1"/>
    </xf>
    <xf numFmtId="3" fontId="2" fillId="7" borderId="1" xfId="0" applyFont="1" applyFill="1" applyBorder="1" applyAlignment="1">
      <alignment horizontal="center" wrapText="1"/>
    </xf>
    <xf numFmtId="3" fontId="1" fillId="8" borderId="7" xfId="0" applyFont="1" applyFill="1" applyBorder="1" applyAlignment="1">
      <alignment horizontal="center"/>
    </xf>
    <xf numFmtId="3" fontId="1" fillId="8" borderId="13" xfId="0" applyFont="1" applyFill="1" applyBorder="1" applyAlignment="1">
      <alignment horizontal="center"/>
    </xf>
    <xf numFmtId="3" fontId="1" fillId="8" borderId="5" xfId="0" applyFont="1" applyFill="1" applyBorder="1" applyAlignment="1">
      <alignment horizontal="center"/>
    </xf>
    <xf numFmtId="3" fontId="1" fillId="12" borderId="1" xfId="0" applyFont="1" applyFill="1" applyBorder="1" applyAlignment="1">
      <alignment horizontal="center"/>
    </xf>
    <xf numFmtId="3" fontId="0" fillId="0" borderId="0" xfId="0" applyAlignment="1">
      <alignment horizontal="left"/>
    </xf>
    <xf numFmtId="3" fontId="2" fillId="0" borderId="11" xfId="0" applyFont="1" applyBorder="1" applyAlignment="1">
      <alignment horizontal="center"/>
    </xf>
    <xf numFmtId="3" fontId="2" fillId="0" borderId="11" xfId="0" applyFont="1" applyBorder="1" applyAlignment="1">
      <alignment horizontal="center" vertical="center" wrapText="1"/>
    </xf>
    <xf numFmtId="3" fontId="1" fillId="0" borderId="8" xfId="0" applyFont="1" applyBorder="1" applyAlignment="1">
      <alignment horizontal="left" vertical="top" wrapText="1"/>
    </xf>
    <xf numFmtId="3" fontId="1" fillId="0" borderId="10" xfId="0" applyFont="1" applyBorder="1" applyAlignment="1">
      <alignment horizontal="left" vertical="top" wrapText="1"/>
    </xf>
    <xf numFmtId="3" fontId="3" fillId="0" borderId="10" xfId="0" applyFont="1" applyBorder="1" applyAlignment="1">
      <alignment horizontal="left" vertical="top" wrapText="1"/>
    </xf>
    <xf numFmtId="3" fontId="3" fillId="0" borderId="2" xfId="0" applyFont="1" applyBorder="1" applyAlignment="1">
      <alignment horizontal="left" vertical="top" wrapText="1"/>
    </xf>
    <xf numFmtId="3" fontId="0" fillId="0" borderId="10" xfId="0" applyBorder="1" applyAlignment="1">
      <alignment horizontal="left" vertical="top" wrapText="1"/>
    </xf>
    <xf numFmtId="3" fontId="0" fillId="0" borderId="2" xfId="0" applyBorder="1" applyAlignment="1">
      <alignment horizontal="left" vertical="top" wrapText="1"/>
    </xf>
    <xf numFmtId="3" fontId="1" fillId="7" borderId="8" xfId="0" applyFont="1" applyFill="1" applyBorder="1" applyAlignment="1">
      <alignment horizontal="left" vertical="top" wrapText="1"/>
    </xf>
    <xf numFmtId="3" fontId="0" fillId="7" borderId="10" xfId="0" applyFill="1" applyBorder="1" applyAlignment="1">
      <alignment horizontal="left" vertical="top" wrapText="1"/>
    </xf>
    <xf numFmtId="3" fontId="0" fillId="7" borderId="2" xfId="0" applyFill="1" applyBorder="1" applyAlignment="1">
      <alignment horizontal="left" vertical="top" wrapText="1"/>
    </xf>
    <xf numFmtId="3" fontId="1" fillId="7" borderId="10" xfId="0" applyFont="1" applyFill="1" applyBorder="1" applyAlignment="1">
      <alignment horizontal="left" vertical="top" wrapText="1"/>
    </xf>
    <xf numFmtId="3" fontId="40" fillId="0" borderId="1" xfId="0" applyFont="1" applyBorder="1" applyAlignment="1">
      <alignment horizontal="center" vertical="center"/>
    </xf>
    <xf numFmtId="3" fontId="39" fillId="0" borderId="1" xfId="0" applyFont="1" applyBorder="1" applyAlignment="1">
      <alignment horizontal="center" vertical="top" wrapText="1"/>
    </xf>
    <xf numFmtId="3" fontId="39" fillId="0" borderId="1" xfId="0" applyFont="1" applyBorder="1" applyAlignment="1">
      <alignment horizontal="center" vertical="top"/>
    </xf>
    <xf numFmtId="177" fontId="6" fillId="7" borderId="1" xfId="0" applyNumberFormat="1" applyFont="1" applyFill="1" applyBorder="1" applyAlignment="1">
      <alignment horizontal="center"/>
    </xf>
    <xf numFmtId="177" fontId="1" fillId="0" borderId="7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3" fontId="1" fillId="0" borderId="7" xfId="0" applyFont="1" applyBorder="1" applyAlignment="1">
      <alignment horizontal="center" vertical="center"/>
    </xf>
    <xf numFmtId="3" fontId="1" fillId="0" borderId="13" xfId="0" applyFont="1" applyBorder="1" applyAlignment="1">
      <alignment horizontal="center" vertical="center"/>
    </xf>
    <xf numFmtId="3" fontId="1" fillId="0" borderId="5" xfId="0" applyFont="1" applyBorder="1" applyAlignment="1">
      <alignment horizontal="center" vertical="center"/>
    </xf>
    <xf numFmtId="3" fontId="39" fillId="7" borderId="1" xfId="0" applyFont="1" applyFill="1" applyBorder="1" applyAlignment="1">
      <alignment horizontal="center" vertical="top" wrapText="1"/>
    </xf>
    <xf numFmtId="3" fontId="26" fillId="0" borderId="7" xfId="0" applyFont="1" applyBorder="1" applyAlignment="1">
      <alignment horizontal="left" vertical="center" wrapText="1"/>
    </xf>
    <xf numFmtId="3" fontId="26" fillId="0" borderId="5" xfId="0" applyFont="1" applyBorder="1" applyAlignment="1">
      <alignment horizontal="left" vertical="center" wrapText="1"/>
    </xf>
    <xf numFmtId="3" fontId="6" fillId="7" borderId="1" xfId="0" applyFont="1" applyFill="1" applyBorder="1" applyAlignment="1">
      <alignment horizontal="center" vertical="center" wrapText="1"/>
    </xf>
    <xf numFmtId="3" fontId="23" fillId="7" borderId="7" xfId="0" applyFont="1" applyFill="1" applyBorder="1" applyAlignment="1">
      <alignment horizontal="center"/>
    </xf>
    <xf numFmtId="3" fontId="23" fillId="7" borderId="13" xfId="0" applyFont="1" applyFill="1" applyBorder="1" applyAlignment="1">
      <alignment horizontal="center"/>
    </xf>
    <xf numFmtId="3" fontId="23" fillId="7" borderId="5" xfId="0" applyFont="1" applyFill="1" applyBorder="1" applyAlignment="1">
      <alignment horizontal="center"/>
    </xf>
    <xf numFmtId="3" fontId="23" fillId="20" borderId="7" xfId="0" applyFont="1" applyFill="1" applyBorder="1" applyAlignment="1">
      <alignment horizontal="center"/>
    </xf>
    <xf numFmtId="3" fontId="23" fillId="20" borderId="13" xfId="0" applyFont="1" applyFill="1" applyBorder="1" applyAlignment="1">
      <alignment horizontal="center"/>
    </xf>
    <xf numFmtId="3" fontId="23" fillId="20" borderId="5" xfId="0" applyFont="1" applyFill="1" applyBorder="1" applyAlignment="1">
      <alignment horizontal="center"/>
    </xf>
    <xf numFmtId="3" fontId="2" fillId="9" borderId="7" xfId="0" applyFont="1" applyFill="1" applyBorder="1" applyAlignment="1">
      <alignment horizontal="center"/>
    </xf>
    <xf numFmtId="3" fontId="2" fillId="9" borderId="13" xfId="0" applyFont="1" applyFill="1" applyBorder="1" applyAlignment="1">
      <alignment horizontal="center"/>
    </xf>
    <xf numFmtId="3" fontId="2" fillId="9" borderId="5" xfId="0" applyFont="1" applyFill="1" applyBorder="1" applyAlignment="1">
      <alignment horizontal="center"/>
    </xf>
    <xf numFmtId="3" fontId="0" fillId="0" borderId="7" xfId="0" applyBorder="1" applyAlignment="1">
      <alignment horizontal="center"/>
    </xf>
    <xf numFmtId="3" fontId="0" fillId="0" borderId="5" xfId="0" applyBorder="1" applyAlignment="1">
      <alignment horizontal="center"/>
    </xf>
    <xf numFmtId="3" fontId="26" fillId="0" borderId="0" xfId="0" applyFont="1" applyAlignment="1">
      <alignment horizontal="left" vertical="center"/>
    </xf>
    <xf numFmtId="3" fontId="23" fillId="7" borderId="1" xfId="0" applyFont="1" applyFill="1" applyBorder="1" applyAlignment="1">
      <alignment horizontal="center"/>
    </xf>
    <xf numFmtId="3" fontId="26" fillId="0" borderId="0" xfId="0" applyFont="1" applyAlignment="1">
      <alignment horizontal="center" vertical="center" wrapText="1"/>
    </xf>
    <xf numFmtId="3" fontId="23" fillId="16" borderId="7" xfId="0" applyFont="1" applyFill="1" applyBorder="1" applyAlignment="1">
      <alignment horizontal="center" vertical="center"/>
    </xf>
    <xf numFmtId="3" fontId="23" fillId="16" borderId="5" xfId="0" applyFont="1" applyFill="1" applyBorder="1" applyAlignment="1">
      <alignment horizontal="center" vertical="center"/>
    </xf>
    <xf numFmtId="3" fontId="24" fillId="7" borderId="7" xfId="0" applyFont="1" applyFill="1" applyBorder="1" applyAlignment="1">
      <alignment horizontal="center" vertical="top" wrapText="1"/>
    </xf>
    <xf numFmtId="3" fontId="24" fillId="7" borderId="13" xfId="0" applyFont="1" applyFill="1" applyBorder="1" applyAlignment="1">
      <alignment horizontal="center" vertical="top" wrapText="1"/>
    </xf>
    <xf numFmtId="3" fontId="24" fillId="7" borderId="5" xfId="0" applyFont="1" applyFill="1" applyBorder="1" applyAlignment="1">
      <alignment horizontal="center" vertical="top" wrapText="1"/>
    </xf>
    <xf numFmtId="3" fontId="24" fillId="7" borderId="13" xfId="0" applyFont="1" applyFill="1" applyBorder="1" applyAlignment="1">
      <alignment horizontal="center"/>
    </xf>
    <xf numFmtId="3" fontId="24" fillId="7" borderId="5" xfId="0" applyFont="1" applyFill="1" applyBorder="1" applyAlignment="1">
      <alignment horizontal="center"/>
    </xf>
    <xf numFmtId="3" fontId="0" fillId="0" borderId="7" xfId="0" applyBorder="1" applyAlignment="1">
      <alignment horizontal="center" vertical="center" wrapText="1"/>
    </xf>
    <xf numFmtId="3" fontId="0" fillId="0" borderId="5" xfId="0" applyBorder="1" applyAlignment="1">
      <alignment horizontal="center" vertical="center" wrapText="1"/>
    </xf>
    <xf numFmtId="3" fontId="23" fillId="16" borderId="7" xfId="0" applyFont="1" applyFill="1" applyBorder="1" applyAlignment="1">
      <alignment horizontal="center"/>
    </xf>
    <xf numFmtId="3" fontId="23" fillId="16" borderId="13" xfId="0" applyFont="1" applyFill="1" applyBorder="1" applyAlignment="1">
      <alignment horizontal="center"/>
    </xf>
    <xf numFmtId="3" fontId="23" fillId="16" borderId="5" xfId="0" applyFont="1" applyFill="1" applyBorder="1" applyAlignment="1">
      <alignment horizontal="center"/>
    </xf>
    <xf numFmtId="3" fontId="26" fillId="0" borderId="7" xfId="0" applyFont="1" applyBorder="1" applyAlignment="1">
      <alignment horizontal="center" vertical="center" wrapText="1"/>
    </xf>
    <xf numFmtId="3" fontId="26" fillId="0" borderId="5" xfId="0" applyFont="1" applyBorder="1" applyAlignment="1">
      <alignment horizontal="center" vertical="center" wrapText="1"/>
    </xf>
    <xf numFmtId="3" fontId="25" fillId="0" borderId="3" xfId="0" applyFont="1" applyBorder="1" applyAlignment="1">
      <alignment horizontal="center" vertical="center" wrapText="1"/>
    </xf>
    <xf numFmtId="3" fontId="25" fillId="0" borderId="1" xfId="0" applyFont="1" applyFill="1" applyBorder="1" applyAlignment="1">
      <alignment horizontal="center" vertical="top" wrapText="1"/>
    </xf>
    <xf numFmtId="3" fontId="24" fillId="7" borderId="7" xfId="0" applyFont="1" applyFill="1" applyBorder="1" applyAlignment="1">
      <alignment horizontal="center"/>
    </xf>
    <xf numFmtId="3" fontId="2" fillId="0" borderId="13" xfId="0" applyFont="1" applyBorder="1" applyAlignment="1">
      <alignment horizontal="center" vertical="center"/>
    </xf>
    <xf numFmtId="3" fontId="1" fillId="7" borderId="1" xfId="0" applyFont="1" applyFill="1" applyBorder="1" applyAlignment="1">
      <alignment horizontal="center" vertical="center"/>
    </xf>
    <xf numFmtId="3" fontId="23" fillId="0" borderId="1" xfId="0" applyFont="1" applyBorder="1" applyAlignment="1">
      <alignment horizontal="center" vertical="center"/>
    </xf>
    <xf numFmtId="3" fontId="23" fillId="0" borderId="1" xfId="0" applyFont="1" applyFill="1" applyBorder="1" applyAlignment="1">
      <alignment horizontal="center" vertical="top" wrapText="1"/>
    </xf>
    <xf numFmtId="3" fontId="39" fillId="0" borderId="8" xfId="0" applyFont="1" applyBorder="1" applyAlignment="1">
      <alignment horizontal="center" vertical="top" wrapText="1"/>
    </xf>
    <xf numFmtId="3" fontId="39" fillId="0" borderId="10" xfId="0" applyFont="1" applyBorder="1" applyAlignment="1">
      <alignment horizontal="center" vertical="top" wrapText="1"/>
    </xf>
    <xf numFmtId="3" fontId="39" fillId="0" borderId="2" xfId="0" applyFont="1" applyBorder="1" applyAlignment="1">
      <alignment horizontal="center" vertical="top" wrapText="1"/>
    </xf>
    <xf numFmtId="3" fontId="39" fillId="0" borderId="8" xfId="0" applyFont="1" applyBorder="1" applyAlignment="1">
      <alignment horizontal="center" vertical="top"/>
    </xf>
    <xf numFmtId="3" fontId="39" fillId="0" borderId="10" xfId="0" applyFont="1" applyBorder="1" applyAlignment="1">
      <alignment horizontal="center" vertical="top"/>
    </xf>
    <xf numFmtId="3" fontId="39" fillId="0" borderId="2" xfId="0" applyFont="1" applyBorder="1" applyAlignment="1">
      <alignment horizontal="center" vertical="top"/>
    </xf>
    <xf numFmtId="3" fontId="40" fillId="0" borderId="14" xfId="0" applyFont="1" applyBorder="1" applyAlignment="1">
      <alignment horizontal="center" vertical="center"/>
    </xf>
    <xf numFmtId="3" fontId="40" fillId="0" borderId="15" xfId="0" applyFont="1" applyBorder="1" applyAlignment="1">
      <alignment horizontal="center" vertical="center"/>
    </xf>
    <xf numFmtId="3" fontId="40" fillId="0" borderId="8" xfId="0" applyFont="1" applyBorder="1" applyAlignment="1">
      <alignment horizontal="center" vertical="center"/>
    </xf>
    <xf numFmtId="3" fontId="40" fillId="0" borderId="10" xfId="0" applyFont="1" applyBorder="1" applyAlignment="1">
      <alignment horizontal="center" vertical="center"/>
    </xf>
    <xf numFmtId="3" fontId="40" fillId="0" borderId="2" xfId="0" applyFont="1" applyBorder="1" applyAlignment="1">
      <alignment horizontal="center" vertical="center"/>
    </xf>
    <xf numFmtId="3" fontId="40" fillId="7" borderId="23" xfId="0" applyFont="1" applyFill="1" applyBorder="1" applyAlignment="1">
      <alignment horizontal="left" vertical="center"/>
    </xf>
    <xf numFmtId="3" fontId="40" fillId="7" borderId="14" xfId="0" applyFont="1" applyFill="1" applyBorder="1" applyAlignment="1">
      <alignment horizontal="left" vertical="center"/>
    </xf>
    <xf numFmtId="3" fontId="40" fillId="7" borderId="15" xfId="0" applyFont="1" applyFill="1" applyBorder="1" applyAlignment="1">
      <alignment horizontal="left" vertical="center"/>
    </xf>
    <xf numFmtId="3" fontId="25" fillId="7" borderId="1" xfId="0" applyFont="1" applyFill="1" applyBorder="1" applyAlignment="1">
      <alignment horizontal="center" vertical="center" wrapText="1"/>
    </xf>
    <xf numFmtId="3" fontId="39" fillId="0" borderId="1" xfId="0" applyFont="1" applyBorder="1" applyAlignment="1">
      <alignment horizontal="center" vertical="center" wrapText="1"/>
    </xf>
    <xf numFmtId="3" fontId="40" fillId="13" borderId="8" xfId="0" applyFont="1" applyFill="1" applyBorder="1" applyAlignment="1">
      <alignment horizontal="center" vertical="center"/>
    </xf>
    <xf numFmtId="3" fontId="40" fillId="13" borderId="10" xfId="0" applyFont="1" applyFill="1" applyBorder="1" applyAlignment="1">
      <alignment horizontal="center" vertical="center"/>
    </xf>
    <xf numFmtId="3" fontId="40" fillId="13" borderId="8" xfId="0" applyFont="1" applyFill="1" applyBorder="1" applyAlignment="1">
      <alignment horizontal="center" vertical="center" wrapText="1"/>
    </xf>
    <xf numFmtId="3" fontId="40" fillId="13" borderId="10" xfId="0" applyFont="1" applyFill="1" applyBorder="1" applyAlignment="1">
      <alignment horizontal="center" vertical="center" wrapText="1"/>
    </xf>
    <xf numFmtId="3" fontId="40" fillId="7" borderId="8" xfId="0" applyFont="1" applyFill="1" applyBorder="1" applyAlignment="1">
      <alignment horizontal="left" vertical="center"/>
    </xf>
    <xf numFmtId="3" fontId="40" fillId="7" borderId="10" xfId="0" applyFont="1" applyFill="1" applyBorder="1" applyAlignment="1">
      <alignment horizontal="left" vertical="center"/>
    </xf>
    <xf numFmtId="3" fontId="40" fillId="7" borderId="2" xfId="0" applyFont="1" applyFill="1" applyBorder="1" applyAlignment="1">
      <alignment horizontal="left" vertical="center"/>
    </xf>
    <xf numFmtId="14" fontId="40" fillId="14" borderId="7" xfId="0" applyNumberFormat="1" applyFont="1" applyFill="1" applyBorder="1" applyAlignment="1">
      <alignment horizontal="center"/>
    </xf>
    <xf numFmtId="14" fontId="40" fillId="14" borderId="13" xfId="0" applyNumberFormat="1" applyFont="1" applyFill="1" applyBorder="1" applyAlignment="1">
      <alignment horizontal="center"/>
    </xf>
    <xf numFmtId="14" fontId="40" fillId="14" borderId="5" xfId="0" applyNumberFormat="1" applyFont="1" applyFill="1" applyBorder="1" applyAlignment="1">
      <alignment horizontal="center"/>
    </xf>
    <xf numFmtId="3" fontId="40" fillId="13" borderId="2" xfId="0" applyFont="1" applyFill="1" applyBorder="1" applyAlignment="1">
      <alignment horizontal="center" vertical="center" wrapText="1"/>
    </xf>
    <xf numFmtId="3" fontId="40" fillId="13" borderId="2" xfId="0" applyFont="1" applyFill="1" applyBorder="1" applyAlignment="1">
      <alignment horizontal="center" vertical="center"/>
    </xf>
    <xf numFmtId="3" fontId="23" fillId="0" borderId="0" xfId="0" applyFont="1" applyFill="1" applyBorder="1" applyAlignment="1">
      <alignment horizontal="center" vertical="center" wrapText="1"/>
    </xf>
    <xf numFmtId="3" fontId="0" fillId="7" borderId="1" xfId="0" applyFill="1" applyBorder="1" applyAlignment="1">
      <alignment horizontal="center" vertical="center" wrapText="1"/>
    </xf>
    <xf numFmtId="3" fontId="45" fillId="7" borderId="7" xfId="0" applyFont="1" applyFill="1" applyBorder="1" applyAlignment="1">
      <alignment horizontal="center" vertical="center" wrapText="1"/>
    </xf>
    <xf numFmtId="3" fontId="45" fillId="7" borderId="13" xfId="0" applyFont="1" applyFill="1" applyBorder="1" applyAlignment="1">
      <alignment horizontal="center" vertical="center" wrapText="1"/>
    </xf>
    <xf numFmtId="3" fontId="45" fillId="7" borderId="5" xfId="0" applyFont="1" applyFill="1" applyBorder="1" applyAlignment="1">
      <alignment horizontal="center" vertical="center" wrapText="1"/>
    </xf>
    <xf numFmtId="3" fontId="0" fillId="0" borderId="13" xfId="0" applyBorder="1" applyAlignment="1">
      <alignment horizontal="center" vertical="center" wrapText="1"/>
    </xf>
    <xf numFmtId="3" fontId="10" fillId="7" borderId="8" xfId="0" applyFont="1" applyFill="1" applyBorder="1" applyAlignment="1">
      <alignment horizontal="center" vertical="center" wrapText="1"/>
    </xf>
    <xf numFmtId="3" fontId="10" fillId="7" borderId="2" xfId="0" applyFont="1" applyFill="1" applyBorder="1" applyAlignment="1">
      <alignment horizontal="center" vertical="center" wrapText="1"/>
    </xf>
    <xf numFmtId="3" fontId="0" fillId="0" borderId="1" xfId="0" applyFill="1" applyBorder="1" applyAlignment="1">
      <alignment horizontal="left" vertical="center" wrapText="1"/>
    </xf>
    <xf numFmtId="3" fontId="10" fillId="7" borderId="1" xfId="0" applyFont="1" applyFill="1" applyBorder="1" applyAlignment="1">
      <alignment horizontal="center" vertical="center" wrapText="1"/>
    </xf>
    <xf numFmtId="3" fontId="45" fillId="7" borderId="1" xfId="0" applyFont="1" applyFill="1" applyBorder="1" applyAlignment="1">
      <alignment horizontal="center" vertical="center" wrapText="1"/>
    </xf>
    <xf numFmtId="3" fontId="26" fillId="0" borderId="11" xfId="0" applyFont="1" applyBorder="1" applyAlignment="1">
      <alignment horizontal="center"/>
    </xf>
    <xf numFmtId="3" fontId="26" fillId="0" borderId="3" xfId="0" applyFont="1" applyBorder="1" applyAlignment="1">
      <alignment horizontal="left" vertical="top"/>
    </xf>
    <xf numFmtId="3" fontId="26" fillId="0" borderId="0" xfId="0" applyFont="1" applyBorder="1" applyAlignment="1">
      <alignment horizontal="left" vertical="top"/>
    </xf>
    <xf numFmtId="3" fontId="26" fillId="0" borderId="11" xfId="0" applyFont="1" applyBorder="1" applyAlignment="1">
      <alignment horizontal="left" vertical="top"/>
    </xf>
    <xf numFmtId="3" fontId="0" fillId="7" borderId="7" xfId="0" applyFill="1" applyBorder="1" applyAlignment="1">
      <alignment horizontal="center" vertical="center" wrapText="1"/>
    </xf>
    <xf numFmtId="3" fontId="0" fillId="7" borderId="13" xfId="0" applyFill="1" applyBorder="1" applyAlignment="1">
      <alignment horizontal="center" vertical="center" wrapText="1"/>
    </xf>
    <xf numFmtId="3" fontId="0" fillId="7" borderId="5" xfId="0" applyFill="1" applyBorder="1" applyAlignment="1">
      <alignment horizontal="center" vertical="center" wrapText="1"/>
    </xf>
    <xf numFmtId="3" fontId="26" fillId="0" borderId="24" xfId="0" applyFont="1" applyBorder="1" applyAlignment="1">
      <alignment horizontal="left" vertical="top"/>
    </xf>
    <xf numFmtId="3" fontId="26" fillId="0" borderId="4" xfId="0" applyFont="1" applyBorder="1" applyAlignment="1">
      <alignment horizontal="left" vertical="top"/>
    </xf>
    <xf numFmtId="3" fontId="26" fillId="0" borderId="6" xfId="0" applyFont="1" applyBorder="1" applyAlignment="1">
      <alignment horizontal="left" vertical="top"/>
    </xf>
    <xf numFmtId="3" fontId="26" fillId="0" borderId="1" xfId="0" applyFont="1" applyBorder="1" applyAlignment="1">
      <alignment horizontal="left" vertical="center" wrapText="1"/>
    </xf>
    <xf numFmtId="3" fontId="25" fillId="0" borderId="11" xfId="0" applyFont="1" applyBorder="1" applyAlignment="1">
      <alignment horizont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/>
    </xf>
    <xf numFmtId="0" fontId="0" fillId="7" borderId="8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0" fontId="0" fillId="7" borderId="24" xfId="0" applyNumberFormat="1" applyFill="1" applyBorder="1" applyAlignment="1">
      <alignment horizontal="center"/>
    </xf>
    <xf numFmtId="0" fontId="0" fillId="7" borderId="6" xfId="0" applyNumberFormat="1" applyFill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3" fontId="0" fillId="0" borderId="0" xfId="0" applyAlignment="1">
      <alignment horizontal="left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3" fontId="0" fillId="0" borderId="11" xfId="0" applyBorder="1" applyAlignment="1">
      <alignment horizontal="center" vertical="center" wrapText="1"/>
    </xf>
    <xf numFmtId="3" fontId="0" fillId="0" borderId="1" xfId="0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3" fontId="25" fillId="0" borderId="1" xfId="0" applyFont="1" applyBorder="1" applyAlignment="1">
      <alignment horizontal="center"/>
    </xf>
    <xf numFmtId="3" fontId="30" fillId="9" borderId="1" xfId="0" applyFont="1" applyFill="1" applyBorder="1" applyAlignment="1">
      <alignment horizontal="center"/>
    </xf>
    <xf numFmtId="0" fontId="25" fillId="7" borderId="7" xfId="6" applyFont="1" applyFill="1" applyBorder="1" applyAlignment="1">
      <alignment horizontal="center" vertical="center" wrapText="1"/>
    </xf>
    <xf numFmtId="0" fontId="25" fillId="7" borderId="13" xfId="6" applyFont="1" applyFill="1" applyBorder="1" applyAlignment="1">
      <alignment horizontal="center" vertical="center" wrapText="1"/>
    </xf>
    <xf numFmtId="0" fontId="25" fillId="7" borderId="5" xfId="6" applyFont="1" applyFill="1" applyBorder="1" applyAlignment="1">
      <alignment horizontal="center" vertical="center" wrapText="1"/>
    </xf>
    <xf numFmtId="3" fontId="30" fillId="7" borderId="8" xfId="0" applyFont="1" applyFill="1" applyBorder="1" applyAlignment="1">
      <alignment horizontal="center" vertical="center" wrapText="1"/>
    </xf>
    <xf numFmtId="3" fontId="30" fillId="7" borderId="2" xfId="0" applyFont="1" applyFill="1" applyBorder="1" applyAlignment="1">
      <alignment horizontal="center" vertical="center" wrapText="1"/>
    </xf>
    <xf numFmtId="3" fontId="30" fillId="9" borderId="7" xfId="0" applyFont="1" applyFill="1" applyBorder="1" applyAlignment="1">
      <alignment horizontal="center"/>
    </xf>
    <xf numFmtId="3" fontId="30" fillId="9" borderId="13" xfId="0" applyFont="1" applyFill="1" applyBorder="1" applyAlignment="1">
      <alignment horizontal="center"/>
    </xf>
    <xf numFmtId="3" fontId="30" fillId="9" borderId="5" xfId="0" applyFont="1" applyFill="1" applyBorder="1" applyAlignment="1">
      <alignment horizontal="center"/>
    </xf>
    <xf numFmtId="3" fontId="30" fillId="6" borderId="7" xfId="0" applyFont="1" applyFill="1" applyBorder="1" applyAlignment="1">
      <alignment horizontal="center" vertical="center"/>
    </xf>
    <xf numFmtId="3" fontId="30" fillId="6" borderId="13" xfId="0" applyFont="1" applyFill="1" applyBorder="1" applyAlignment="1">
      <alignment horizontal="center" vertical="center"/>
    </xf>
    <xf numFmtId="3" fontId="30" fillId="6" borderId="5" xfId="0" applyFont="1" applyFill="1" applyBorder="1" applyAlignment="1">
      <alignment horizontal="center" vertical="center"/>
    </xf>
    <xf numFmtId="3" fontId="15" fillId="7" borderId="7" xfId="0" applyFont="1" applyFill="1" applyBorder="1" applyAlignment="1">
      <alignment horizontal="center"/>
    </xf>
    <xf numFmtId="3" fontId="15" fillId="7" borderId="13" xfId="0" applyFont="1" applyFill="1" applyBorder="1" applyAlignment="1">
      <alignment horizontal="center"/>
    </xf>
    <xf numFmtId="3" fontId="15" fillId="7" borderId="5" xfId="0" applyFont="1" applyFill="1" applyBorder="1" applyAlignment="1">
      <alignment horizontal="center"/>
    </xf>
    <xf numFmtId="3" fontId="25" fillId="7" borderId="7" xfId="0" applyFont="1" applyFill="1" applyBorder="1" applyAlignment="1">
      <alignment horizontal="center" vertical="center"/>
    </xf>
    <xf numFmtId="3" fontId="25" fillId="7" borderId="13" xfId="0" applyFont="1" applyFill="1" applyBorder="1" applyAlignment="1">
      <alignment horizontal="center" vertical="center"/>
    </xf>
    <xf numFmtId="3" fontId="25" fillId="7" borderId="5" xfId="0" applyFont="1" applyFill="1" applyBorder="1" applyAlignment="1">
      <alignment horizontal="center" vertical="center"/>
    </xf>
    <xf numFmtId="3" fontId="30" fillId="7" borderId="1" xfId="0" applyFont="1" applyFill="1" applyBorder="1" applyAlignment="1">
      <alignment horizontal="center" vertical="center"/>
    </xf>
    <xf numFmtId="177" fontId="30" fillId="7" borderId="1" xfId="0" applyNumberFormat="1" applyFont="1" applyFill="1" applyBorder="1" applyAlignment="1">
      <alignment horizontal="center" vertical="center"/>
    </xf>
    <xf numFmtId="3" fontId="30" fillId="7" borderId="7" xfId="0" applyFont="1" applyFill="1" applyBorder="1" applyAlignment="1">
      <alignment horizontal="center" vertical="center"/>
    </xf>
    <xf numFmtId="3" fontId="30" fillId="7" borderId="13" xfId="0" applyFont="1" applyFill="1" applyBorder="1" applyAlignment="1">
      <alignment horizontal="center" vertical="center"/>
    </xf>
    <xf numFmtId="3" fontId="30" fillId="7" borderId="5" xfId="0" applyFont="1" applyFill="1" applyBorder="1" applyAlignment="1">
      <alignment horizontal="center" vertical="center"/>
    </xf>
    <xf numFmtId="3" fontId="52" fillId="7" borderId="1" xfId="0" applyFont="1" applyFill="1" applyBorder="1" applyAlignment="1">
      <alignment horizontal="center" vertical="top" wrapText="1"/>
    </xf>
    <xf numFmtId="3" fontId="53" fillId="0" borderId="1" xfId="0" applyFont="1" applyBorder="1" applyAlignment="1">
      <alignment horizontal="left" vertical="top" wrapText="1"/>
    </xf>
    <xf numFmtId="3" fontId="53" fillId="0" borderId="1" xfId="0" applyFont="1" applyBorder="1" applyAlignment="1">
      <alignment horizontal="center" vertical="top" wrapText="1"/>
    </xf>
    <xf numFmtId="3" fontId="45" fillId="7" borderId="1" xfId="0" applyFont="1" applyFill="1" applyBorder="1" applyAlignment="1">
      <alignment horizontal="center"/>
    </xf>
    <xf numFmtId="3" fontId="45" fillId="7" borderId="1" xfId="0" applyFont="1" applyFill="1" applyBorder="1" applyAlignment="1">
      <alignment horizontal="center" vertical="center"/>
    </xf>
    <xf numFmtId="3" fontId="45" fillId="7" borderId="1" xfId="0" applyFont="1" applyFill="1" applyBorder="1" applyAlignment="1">
      <alignment horizontal="center" vertical="top" wrapText="1"/>
    </xf>
    <xf numFmtId="3" fontId="43" fillId="0" borderId="3" xfId="0" applyFont="1" applyBorder="1" applyAlignment="1">
      <alignment horizontal="center" vertical="center"/>
    </xf>
    <xf numFmtId="3" fontId="43" fillId="7" borderId="1" xfId="0" applyFont="1" applyFill="1" applyBorder="1" applyAlignment="1">
      <alignment horizontal="center" vertical="center" wrapText="1"/>
    </xf>
    <xf numFmtId="3" fontId="26" fillId="0" borderId="4" xfId="0" applyFont="1" applyBorder="1" applyAlignment="1">
      <alignment horizontal="left" vertical="center"/>
    </xf>
    <xf numFmtId="3" fontId="26" fillId="0" borderId="0" xfId="0" applyFont="1" applyBorder="1" applyAlignment="1">
      <alignment horizontal="left" vertical="center"/>
    </xf>
    <xf numFmtId="3" fontId="1" fillId="0" borderId="11" xfId="0" applyFont="1" applyBorder="1" applyAlignment="1">
      <alignment horizontal="left" vertical="center"/>
    </xf>
    <xf numFmtId="3" fontId="1" fillId="0" borderId="13" xfId="0" applyFont="1" applyBorder="1" applyAlignment="1">
      <alignment horizontal="left" vertical="center"/>
    </xf>
    <xf numFmtId="3" fontId="2" fillId="0" borderId="0" xfId="0" applyFont="1" applyFill="1" applyBorder="1" applyAlignment="1"/>
    <xf numFmtId="3" fontId="2" fillId="0" borderId="0" xfId="0" applyFont="1" applyFill="1" applyBorder="1" applyAlignment="1">
      <alignment horizontal="center"/>
    </xf>
    <xf numFmtId="3" fontId="2" fillId="8" borderId="7" xfId="0" applyFont="1" applyFill="1" applyBorder="1" applyAlignment="1">
      <alignment horizontal="center"/>
    </xf>
    <xf numFmtId="3" fontId="2" fillId="8" borderId="13" xfId="0" applyFont="1" applyFill="1" applyBorder="1" applyAlignment="1">
      <alignment horizontal="center"/>
    </xf>
    <xf numFmtId="3" fontId="2" fillId="8" borderId="5" xfId="0" applyFont="1" applyFill="1" applyBorder="1" applyAlignment="1">
      <alignment horizontal="center"/>
    </xf>
    <xf numFmtId="3" fontId="2" fillId="7" borderId="7" xfId="0" applyFont="1" applyFill="1" applyBorder="1" applyAlignment="1">
      <alignment horizontal="center" wrapText="1"/>
    </xf>
    <xf numFmtId="3" fontId="2" fillId="7" borderId="5" xfId="0" applyFont="1" applyFill="1" applyBorder="1" applyAlignment="1">
      <alignment horizontal="center" wrapText="1"/>
    </xf>
    <xf numFmtId="3" fontId="1" fillId="0" borderId="7" xfId="0" applyFont="1" applyBorder="1" applyAlignment="1">
      <alignment horizontal="center" vertical="center" wrapText="1"/>
    </xf>
    <xf numFmtId="3" fontId="1" fillId="0" borderId="5" xfId="0" applyFont="1" applyBorder="1" applyAlignment="1">
      <alignment horizontal="center" vertical="center" wrapText="1"/>
    </xf>
    <xf numFmtId="3" fontId="2" fillId="8" borderId="7" xfId="0" applyFont="1" applyFill="1" applyBorder="1" applyAlignment="1">
      <alignment horizontal="center" vertical="center"/>
    </xf>
    <xf numFmtId="3" fontId="2" fillId="8" borderId="13" xfId="0" applyFont="1" applyFill="1" applyBorder="1" applyAlignment="1">
      <alignment horizontal="center" vertical="center"/>
    </xf>
    <xf numFmtId="3" fontId="2" fillId="8" borderId="5" xfId="0" applyFont="1" applyFill="1" applyBorder="1" applyAlignment="1">
      <alignment horizontal="center" vertical="center"/>
    </xf>
    <xf numFmtId="3" fontId="2" fillId="9" borderId="6" xfId="0" applyFont="1" applyFill="1" applyBorder="1" applyAlignment="1">
      <alignment horizontal="center" vertical="center" wrapText="1"/>
    </xf>
    <xf numFmtId="3" fontId="2" fillId="9" borderId="11" xfId="0" applyFont="1" applyFill="1" applyBorder="1" applyAlignment="1">
      <alignment horizontal="center" vertical="center" wrapText="1"/>
    </xf>
    <xf numFmtId="3" fontId="1" fillId="0" borderId="7" xfId="0" applyFont="1" applyBorder="1" applyAlignment="1">
      <alignment horizontal="center" vertical="top" wrapText="1"/>
    </xf>
    <xf numFmtId="3" fontId="1" fillId="0" borderId="5" xfId="0" applyFont="1" applyBorder="1" applyAlignment="1">
      <alignment horizontal="center" vertical="top" wrapText="1"/>
    </xf>
    <xf numFmtId="3" fontId="6" fillId="0" borderId="13" xfId="0" applyFont="1" applyFill="1" applyBorder="1" applyAlignment="1">
      <alignment horizontal="left"/>
    </xf>
    <xf numFmtId="3" fontId="2" fillId="9" borderId="1" xfId="0" applyFont="1" applyFill="1" applyBorder="1" applyAlignment="1">
      <alignment horizontal="left"/>
    </xf>
    <xf numFmtId="3" fontId="1" fillId="0" borderId="1" xfId="0" applyFont="1" applyBorder="1" applyAlignment="1">
      <alignment horizontal="center" vertical="top" wrapText="1"/>
    </xf>
    <xf numFmtId="3" fontId="26" fillId="0" borderId="7" xfId="0" applyFont="1" applyBorder="1" applyAlignment="1">
      <alignment horizontal="center"/>
    </xf>
    <xf numFmtId="3" fontId="26" fillId="0" borderId="5" xfId="0" applyFont="1" applyBorder="1" applyAlignment="1">
      <alignment horizontal="center"/>
    </xf>
    <xf numFmtId="177" fontId="23" fillId="16" borderId="7" xfId="0" applyNumberFormat="1" applyFont="1" applyFill="1" applyBorder="1" applyAlignment="1">
      <alignment horizontal="center"/>
    </xf>
    <xf numFmtId="177" fontId="23" fillId="16" borderId="13" xfId="0" applyNumberFormat="1" applyFont="1" applyFill="1" applyBorder="1" applyAlignment="1">
      <alignment horizontal="center"/>
    </xf>
    <xf numFmtId="177" fontId="23" fillId="16" borderId="5" xfId="0" applyNumberFormat="1" applyFont="1" applyFill="1" applyBorder="1" applyAlignment="1">
      <alignment horizontal="center"/>
    </xf>
    <xf numFmtId="177" fontId="23" fillId="7" borderId="7" xfId="0" applyNumberFormat="1" applyFont="1" applyFill="1" applyBorder="1" applyAlignment="1">
      <alignment horizontal="center"/>
    </xf>
    <xf numFmtId="177" fontId="23" fillId="7" borderId="13" xfId="0" applyNumberFormat="1" applyFont="1" applyFill="1" applyBorder="1" applyAlignment="1">
      <alignment horizontal="center"/>
    </xf>
    <xf numFmtId="14" fontId="26" fillId="0" borderId="11" xfId="0" applyNumberFormat="1" applyFont="1" applyBorder="1" applyAlignment="1">
      <alignment horizontal="center"/>
    </xf>
    <xf numFmtId="3" fontId="0" fillId="0" borderId="0" xfId="0" applyAlignment="1">
      <alignment horizontal="center" vertical="center" wrapText="1"/>
    </xf>
    <xf numFmtId="3" fontId="23" fillId="16" borderId="1" xfId="0" applyFont="1" applyFill="1" applyBorder="1" applyAlignment="1">
      <alignment horizontal="center"/>
    </xf>
    <xf numFmtId="170" fontId="26" fillId="0" borderId="0" xfId="0" applyNumberFormat="1" applyFont="1">
      <alignment horizontal="left" vertical="center" wrapText="1"/>
    </xf>
  </cellXfs>
  <cellStyles count="9">
    <cellStyle name="Comma" xfId="1" builtinId="3"/>
    <cellStyle name="General" xfId="6" xr:uid="{00000000-0005-0000-0000-000001000000}"/>
    <cellStyle name="Good" xfId="8" builtinId="26"/>
    <cellStyle name="Hyperlink" xfId="2" builtinId="8" hidden="1"/>
    <cellStyle name="Hyperlink" xfId="7" builtinId="8" hidden="1"/>
    <cellStyle name="Normal" xfId="0" builtinId="0" customBuiltin="1"/>
    <cellStyle name="Normal_AnalyteLookUp" xfId="3" xr:uid="{00000000-0005-0000-0000-000006000000}"/>
    <cellStyle name="Normal_MethodLookUp" xfId="4" xr:uid="{00000000-0005-0000-0000-000007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Reservoir Chlorophyll [ug/l] Trend</a:t>
            </a:r>
          </a:p>
        </c:rich>
      </c:tx>
      <c:layout>
        <c:manualLayout>
          <c:xMode val="edge"/>
          <c:yMode val="edge"/>
          <c:x val="0.24096385542168691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85731178093584E-2"/>
          <c:y val="0.19105766902339388"/>
          <c:w val="0.89357604946357594"/>
          <c:h val="0.60569346137203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Trends'!$B$4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  <c:dispRSqr val="0"/>
            <c:dispEq val="0"/>
          </c:trendline>
          <c:cat>
            <c:numRef>
              <c:f>'Annual Reservoir Trends'!$C$3:$T$3</c:f>
              <c:numCache>
                <c:formatCode>0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'Annual Reservoir Trends'!$C$4:$T$4</c:f>
              <c:numCache>
                <c:formatCode>0.0</c:formatCode>
                <c:ptCount val="18"/>
                <c:pt idx="0">
                  <c:v>17.670000000000002</c:v>
                </c:pt>
                <c:pt idx="1">
                  <c:v>26.03</c:v>
                </c:pt>
                <c:pt idx="2">
                  <c:v>13.73</c:v>
                </c:pt>
                <c:pt idx="3">
                  <c:v>29.68</c:v>
                </c:pt>
                <c:pt idx="4">
                  <c:v>9.4</c:v>
                </c:pt>
                <c:pt idx="5">
                  <c:v>17.100000000000001</c:v>
                </c:pt>
                <c:pt idx="6">
                  <c:v>8.23</c:v>
                </c:pt>
                <c:pt idx="7">
                  <c:v>4.9000000000000004</c:v>
                </c:pt>
                <c:pt idx="8">
                  <c:v>6.2</c:v>
                </c:pt>
                <c:pt idx="9" formatCode="#,##0">
                  <c:v>23.9</c:v>
                </c:pt>
                <c:pt idx="10" formatCode="#,##0">
                  <c:v>24.6</c:v>
                </c:pt>
                <c:pt idx="11" formatCode="#,##0">
                  <c:v>15.4</c:v>
                </c:pt>
                <c:pt idx="12" formatCode="#,##0">
                  <c:v>14.8</c:v>
                </c:pt>
                <c:pt idx="13" formatCode="#,##0">
                  <c:v>6.6</c:v>
                </c:pt>
                <c:pt idx="14" formatCode="#,##0">
                  <c:v>15.4</c:v>
                </c:pt>
                <c:pt idx="15" formatCode="#,##0">
                  <c:v>9.1</c:v>
                </c:pt>
                <c:pt idx="16" formatCode="#,##0">
                  <c:v>9.3000000000000007</c:v>
                </c:pt>
                <c:pt idx="17" formatCode="#,##0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48-4392-BB23-19612BC2E90B}"/>
            </c:ext>
          </c:extLst>
        </c:ser>
        <c:ser>
          <c:idx val="1"/>
          <c:order val="1"/>
          <c:tx>
            <c:strRef>
              <c:f>'Annual Reservoir Trends'!$B$5</c:f>
              <c:strCache>
                <c:ptCount val="1"/>
                <c:pt idx="0">
                  <c:v>Mid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 Reservoir Trends'!$C$3:$R$3</c:f>
              <c:numCache>
                <c:formatCode>0</c:formatCod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'Annual Reservoir Trends'!$C$5:$M$5</c:f>
            </c:numRef>
          </c:val>
          <c:extLst>
            <c:ext xmlns:c16="http://schemas.microsoft.com/office/drawing/2014/chart" uri="{C3380CC4-5D6E-409C-BE32-E72D297353CC}">
              <c16:uniqueId val="{00000002-8D48-4392-BB23-19612BC2E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94656"/>
        <c:axId val="51096192"/>
      </c:barChart>
      <c:catAx>
        <c:axId val="510946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9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9465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4899745965496278"/>
          <c:y val="0.17479760151934376"/>
          <c:w val="0.23895624492723927"/>
          <c:h val="0.18292768282015542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Nitrate Distribution In Water Column</a:t>
            </a:r>
          </a:p>
        </c:rich>
      </c:tx>
      <c:layout>
        <c:manualLayout>
          <c:xMode val="edge"/>
          <c:yMode val="edge"/>
          <c:x val="0.23166023166023444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89822267713464E-2"/>
          <c:y val="0.12820566659936741"/>
          <c:w val="0.87748322517987265"/>
          <c:h val="0.7179503331314356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'Nitrogen Trends'!$E$50</c:f>
              <c:strCache>
                <c:ptCount val="1"/>
                <c:pt idx="0">
                  <c:v>Reservoir Bottom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numRef>
              <c:f>'Nitrogen Trends'!$F$3:$F$26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'Nitrogen Trends'!$G$50:$G$73</c:f>
              <c:numCache>
                <c:formatCode>0</c:formatCode>
                <c:ptCount val="24"/>
                <c:pt idx="0">
                  <c:v>341</c:v>
                </c:pt>
                <c:pt idx="1">
                  <c:v>228</c:v>
                </c:pt>
                <c:pt idx="2">
                  <c:v>332</c:v>
                </c:pt>
                <c:pt idx="3">
                  <c:v>308</c:v>
                </c:pt>
                <c:pt idx="4">
                  <c:v>503</c:v>
                </c:pt>
                <c:pt idx="5">
                  <c:v>560.9375</c:v>
                </c:pt>
                <c:pt idx="6">
                  <c:v>340.9935714285715</c:v>
                </c:pt>
                <c:pt idx="7">
                  <c:v>342</c:v>
                </c:pt>
                <c:pt idx="8">
                  <c:v>231</c:v>
                </c:pt>
                <c:pt idx="9">
                  <c:v>483</c:v>
                </c:pt>
                <c:pt idx="10">
                  <c:v>390</c:v>
                </c:pt>
                <c:pt idx="11">
                  <c:v>268</c:v>
                </c:pt>
                <c:pt idx="12">
                  <c:v>259</c:v>
                </c:pt>
                <c:pt idx="13">
                  <c:v>224</c:v>
                </c:pt>
                <c:pt idx="14">
                  <c:v>210</c:v>
                </c:pt>
                <c:pt idx="15">
                  <c:v>151</c:v>
                </c:pt>
                <c:pt idx="16">
                  <c:v>232</c:v>
                </c:pt>
                <c:pt idx="17">
                  <c:v>230</c:v>
                </c:pt>
                <c:pt idx="18">
                  <c:v>244</c:v>
                </c:pt>
                <c:pt idx="19">
                  <c:v>222</c:v>
                </c:pt>
                <c:pt idx="20">
                  <c:v>186</c:v>
                </c:pt>
                <c:pt idx="21">
                  <c:v>101.8</c:v>
                </c:pt>
                <c:pt idx="22">
                  <c:v>144</c:v>
                </c:pt>
                <c:pt idx="23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F-4662-8BF0-0D9689EDE022}"/>
            </c:ext>
          </c:extLst>
        </c:ser>
        <c:ser>
          <c:idx val="0"/>
          <c:order val="1"/>
          <c:tx>
            <c:strRef>
              <c:f>'Nitrogen Trends'!$E$3</c:f>
              <c:strCache>
                <c:ptCount val="1"/>
                <c:pt idx="0">
                  <c:v>Reservoir Top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numRef>
              <c:f>'Nitrogen Trends'!$F$3:$F$26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'Nitrogen Trends'!$G$3:$G$26</c:f>
              <c:numCache>
                <c:formatCode>0</c:formatCode>
                <c:ptCount val="24"/>
                <c:pt idx="0">
                  <c:v>442</c:v>
                </c:pt>
                <c:pt idx="1">
                  <c:v>288</c:v>
                </c:pt>
                <c:pt idx="2">
                  <c:v>504</c:v>
                </c:pt>
                <c:pt idx="3">
                  <c:v>382</c:v>
                </c:pt>
                <c:pt idx="4">
                  <c:v>474</c:v>
                </c:pt>
                <c:pt idx="5">
                  <c:v>577.75</c:v>
                </c:pt>
                <c:pt idx="6">
                  <c:v>392.83071428571424</c:v>
                </c:pt>
                <c:pt idx="7">
                  <c:v>388</c:v>
                </c:pt>
                <c:pt idx="8">
                  <c:v>224</c:v>
                </c:pt>
                <c:pt idx="9">
                  <c:v>431</c:v>
                </c:pt>
                <c:pt idx="10">
                  <c:v>401</c:v>
                </c:pt>
                <c:pt idx="11">
                  <c:v>289</c:v>
                </c:pt>
                <c:pt idx="12">
                  <c:v>268</c:v>
                </c:pt>
                <c:pt idx="13">
                  <c:v>268</c:v>
                </c:pt>
                <c:pt idx="14">
                  <c:v>186</c:v>
                </c:pt>
                <c:pt idx="15">
                  <c:v>158</c:v>
                </c:pt>
                <c:pt idx="16">
                  <c:v>222</c:v>
                </c:pt>
                <c:pt idx="17">
                  <c:v>233</c:v>
                </c:pt>
                <c:pt idx="18">
                  <c:v>291</c:v>
                </c:pt>
                <c:pt idx="19">
                  <c:v>287</c:v>
                </c:pt>
                <c:pt idx="20">
                  <c:v>158</c:v>
                </c:pt>
                <c:pt idx="21">
                  <c:v>165</c:v>
                </c:pt>
                <c:pt idx="22">
                  <c:v>161</c:v>
                </c:pt>
                <c:pt idx="23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F-4662-8BF0-0D9689EDE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357760"/>
        <c:axId val="50359296"/>
      </c:barChart>
      <c:catAx>
        <c:axId val="5035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035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929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ug/l</a:t>
                </a:r>
              </a:p>
            </c:rich>
          </c:tx>
          <c:layout>
            <c:manualLayout>
              <c:xMode val="edge"/>
              <c:yMode val="edge"/>
              <c:x val="1.3390233824479856E-2"/>
              <c:y val="0.370359224577448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357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60882484029119"/>
          <c:y val="0.16496148507753541"/>
          <c:w val="0.26166856501429814"/>
          <c:h val="0.12385372881021472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 alignWithMargins="0"/>
    <c:pageMargins b="1" l="0.75000000000001465" r="0.7500000000000146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Nitrogen Trend BCR</a:t>
            </a:r>
          </a:p>
        </c:rich>
      </c:tx>
      <c:layout>
        <c:manualLayout>
          <c:xMode val="edge"/>
          <c:yMode val="edge"/>
          <c:x val="0.47085953878406739"/>
          <c:y val="3.703703703703705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'Nitrogen Trends'!$H$132</c:f>
              <c:strCache>
                <c:ptCount val="1"/>
                <c:pt idx="0">
                  <c:v>Seasonal Reservoir</c:v>
                </c:pt>
              </c:strCache>
            </c:strRef>
          </c:tx>
          <c:invertIfNegative val="0"/>
          <c:val>
            <c:numRef>
              <c:f>'Nitrogen Trends'!$I$132:$L$132</c:f>
              <c:numCache>
                <c:formatCode>#,##0</c:formatCode>
                <c:ptCount val="4"/>
                <c:pt idx="0">
                  <c:v>651.5</c:v>
                </c:pt>
                <c:pt idx="1">
                  <c:v>646.58333333333337</c:v>
                </c:pt>
                <c:pt idx="2">
                  <c:v>868.91666666666663</c:v>
                </c:pt>
                <c:pt idx="3" formatCode="0">
                  <c:v>567.41666666666663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0-4C02-BA40-BC4E12D84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94624"/>
        <c:axId val="50396160"/>
      </c:barChart>
      <c:lineChart>
        <c:grouping val="standard"/>
        <c:varyColors val="0"/>
        <c:ser>
          <c:idx val="0"/>
          <c:order val="0"/>
          <c:tx>
            <c:strRef>
              <c:f>'Nitrogen Trends'!$H$131</c:f>
              <c:strCache>
                <c:ptCount val="1"/>
                <c:pt idx="0">
                  <c:v>Annual Reservoir</c:v>
                </c:pt>
              </c:strCache>
            </c:strRef>
          </c:tx>
          <c:cat>
            <c:numRef>
              <c:f>'Nitrogen Trends'!$I$130:$L$130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'Nitrogen Trends'!$I$131:$L$131</c:f>
              <c:numCache>
                <c:formatCode>#,##0</c:formatCode>
                <c:ptCount val="4"/>
                <c:pt idx="0">
                  <c:v>630.45833333333337</c:v>
                </c:pt>
                <c:pt idx="1">
                  <c:v>670.2</c:v>
                </c:pt>
                <c:pt idx="2">
                  <c:v>751.66666666666663</c:v>
                </c:pt>
                <c:pt idx="3" formatCode="0">
                  <c:v>702.4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40-4C02-BA40-BC4E12D84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4624"/>
        <c:axId val="50396160"/>
      </c:lineChart>
      <c:catAx>
        <c:axId val="5039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396160"/>
        <c:crosses val="autoZero"/>
        <c:auto val="1"/>
        <c:lblAlgn val="ctr"/>
        <c:lblOffset val="100"/>
        <c:noMultiLvlLbl val="0"/>
      </c:catAx>
      <c:valAx>
        <c:axId val="50396160"/>
        <c:scaling>
          <c:orientation val="minMax"/>
          <c:min val="5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Nitrogen ug/l</a:t>
                </a:r>
              </a:p>
            </c:rich>
          </c:tx>
          <c:layout>
            <c:manualLayout>
              <c:xMode val="edge"/>
              <c:yMode val="edge"/>
              <c:x val="0.1860587002096436"/>
              <c:y val="0.2687135462233884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503946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42000">
          <a:srgbClr val="4BACC6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Bear Creek Reservoir Annual Average
Total Phosphorus Trend</a:t>
            </a:r>
          </a:p>
        </c:rich>
      </c:tx>
      <c:layout>
        <c:manualLayout>
          <c:xMode val="edge"/>
          <c:yMode val="edge"/>
          <c:x val="0.36817643921737875"/>
          <c:y val="2.13462415673148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15621564061779"/>
          <c:y val="0.13672940150780344"/>
          <c:w val="0.86524972512490061"/>
          <c:h val="0.7533521926213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Trends'!$A$101</c:f>
              <c:strCache>
                <c:ptCount val="1"/>
                <c:pt idx="0">
                  <c:v>Reservoir Average</c:v>
                </c:pt>
              </c:strCache>
            </c:strRef>
          </c:tx>
          <c:invertIfNegative val="0"/>
          <c:trendline>
            <c:trendlineType val="poly"/>
            <c:order val="3"/>
            <c:dispRSqr val="0"/>
            <c:dispEq val="0"/>
          </c:trendline>
          <c:cat>
            <c:numRef>
              <c:f>'Phosphorus Trends'!$B$101:$B$125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'Phosphorus Trends'!$C$101:$C$125</c:f>
              <c:numCache>
                <c:formatCode>0</c:formatCode>
                <c:ptCount val="25"/>
                <c:pt idx="0">
                  <c:v>124.33333333333333</c:v>
                </c:pt>
                <c:pt idx="1">
                  <c:v>183.73333333333335</c:v>
                </c:pt>
                <c:pt idx="2">
                  <c:v>162.40476666666666</c:v>
                </c:pt>
                <c:pt idx="3">
                  <c:v>193</c:v>
                </c:pt>
                <c:pt idx="4">
                  <c:v>87.333333333333329</c:v>
                </c:pt>
                <c:pt idx="5">
                  <c:v>41</c:v>
                </c:pt>
                <c:pt idx="6">
                  <c:v>42.895833333333336</c:v>
                </c:pt>
                <c:pt idx="7">
                  <c:v>56.052465322207688</c:v>
                </c:pt>
                <c:pt idx="8">
                  <c:v>47.433333333333337</c:v>
                </c:pt>
                <c:pt idx="9">
                  <c:v>41.666666666666664</c:v>
                </c:pt>
                <c:pt idx="10">
                  <c:v>57.333333333333336</c:v>
                </c:pt>
                <c:pt idx="11">
                  <c:v>49.333333333333336</c:v>
                </c:pt>
                <c:pt idx="12">
                  <c:v>50.199999999999996</c:v>
                </c:pt>
                <c:pt idx="13">
                  <c:v>49.533333333333331</c:v>
                </c:pt>
                <c:pt idx="14">
                  <c:v>31.833333333333329</c:v>
                </c:pt>
                <c:pt idx="15">
                  <c:v>39</c:v>
                </c:pt>
                <c:pt idx="16" formatCode="#,##0">
                  <c:v>24</c:v>
                </c:pt>
                <c:pt idx="17" formatCode="#,##0">
                  <c:v>30.7</c:v>
                </c:pt>
                <c:pt idx="18">
                  <c:v>50.6</c:v>
                </c:pt>
                <c:pt idx="19">
                  <c:v>34.799999999999997</c:v>
                </c:pt>
                <c:pt idx="20">
                  <c:v>33.6</c:v>
                </c:pt>
                <c:pt idx="21">
                  <c:v>40.799999999999997</c:v>
                </c:pt>
                <c:pt idx="22">
                  <c:v>69.8</c:v>
                </c:pt>
                <c:pt idx="23">
                  <c:v>65.599999999999994</c:v>
                </c:pt>
                <c:pt idx="24" formatCode="#,##0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9-44CA-AF43-8C5F1BE3B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91104"/>
        <c:axId val="51413376"/>
      </c:barChart>
      <c:catAx>
        <c:axId val="513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2460000" vert="horz"/>
          <a:lstStyle/>
          <a:p>
            <a:pPr>
              <a:defRPr sz="800"/>
            </a:pPr>
            <a:endParaRPr lang="en-US"/>
          </a:p>
        </c:txPr>
        <c:crossAx val="5141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413376"/>
        <c:scaling>
          <c:orientation val="minMax"/>
          <c:max val="2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[ug/l]</a:t>
                </a:r>
              </a:p>
            </c:rich>
          </c:tx>
          <c:layout>
            <c:manualLayout>
              <c:xMode val="edge"/>
              <c:yMode val="edge"/>
              <c:x val="2.1276595744680847E-2"/>
              <c:y val="0.3351213406016558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139110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Reservoir - Total Phosphorus Average Trends</a:t>
            </a:r>
          </a:p>
        </c:rich>
      </c:tx>
      <c:layout>
        <c:manualLayout>
          <c:xMode val="edge"/>
          <c:yMode val="edge"/>
          <c:x val="0.13982300884955737"/>
          <c:y val="4.6461465044142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2399934666029"/>
          <c:y val="0.14130434782608794"/>
          <c:w val="0.86017773452864565"/>
          <c:h val="0.69836956521739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Trends'!$E$76</c:f>
              <c:strCache>
                <c:ptCount val="1"/>
                <c:pt idx="0">
                  <c:v>Average Inflow</c:v>
                </c:pt>
              </c:strCache>
            </c:strRef>
          </c:tx>
          <c:spPr>
            <a:ln w="38100">
              <a:noFill/>
              <a:prstDash val="solid"/>
            </a:ln>
          </c:spPr>
          <c:invertIfNegative val="0"/>
          <c:cat>
            <c:numRef>
              <c:f>'Phosphorus Trends'!$F$76:$F$100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'Phosphorus Trends'!$G$76:$G$100</c:f>
              <c:numCache>
                <c:formatCode>0</c:formatCode>
                <c:ptCount val="25"/>
                <c:pt idx="0">
                  <c:v>435.5</c:v>
                </c:pt>
                <c:pt idx="1">
                  <c:v>325</c:v>
                </c:pt>
                <c:pt idx="2">
                  <c:v>319.5</c:v>
                </c:pt>
                <c:pt idx="3">
                  <c:v>242.5</c:v>
                </c:pt>
                <c:pt idx="4">
                  <c:v>106.5</c:v>
                </c:pt>
                <c:pt idx="5">
                  <c:v>60</c:v>
                </c:pt>
                <c:pt idx="6">
                  <c:v>37.28125</c:v>
                </c:pt>
                <c:pt idx="7">
                  <c:v>71.546519746997504</c:v>
                </c:pt>
                <c:pt idx="8">
                  <c:v>36.9</c:v>
                </c:pt>
                <c:pt idx="9">
                  <c:v>42.5</c:v>
                </c:pt>
                <c:pt idx="10">
                  <c:v>28</c:v>
                </c:pt>
                <c:pt idx="11">
                  <c:v>22</c:v>
                </c:pt>
                <c:pt idx="12">
                  <c:v>76.100000000000009</c:v>
                </c:pt>
                <c:pt idx="13">
                  <c:v>67.95</c:v>
                </c:pt>
                <c:pt idx="14">
                  <c:v>27.9</c:v>
                </c:pt>
                <c:pt idx="15">
                  <c:v>33.5</c:v>
                </c:pt>
                <c:pt idx="16">
                  <c:v>14.45</c:v>
                </c:pt>
                <c:pt idx="17">
                  <c:v>32</c:v>
                </c:pt>
                <c:pt idx="18">
                  <c:v>26.25</c:v>
                </c:pt>
                <c:pt idx="19">
                  <c:v>27.3</c:v>
                </c:pt>
                <c:pt idx="20">
                  <c:v>32.6</c:v>
                </c:pt>
                <c:pt idx="21">
                  <c:v>24.7</c:v>
                </c:pt>
                <c:pt idx="22">
                  <c:v>47</c:v>
                </c:pt>
                <c:pt idx="23">
                  <c:v>34.6</c:v>
                </c:pt>
                <c:pt idx="24">
                  <c:v>24.15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1-410F-A4E4-1B765F01D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48064"/>
        <c:axId val="51466240"/>
      </c:barChart>
      <c:lineChart>
        <c:grouping val="standard"/>
        <c:varyColors val="0"/>
        <c:ser>
          <c:idx val="1"/>
          <c:order val="1"/>
          <c:tx>
            <c:strRef>
              <c:f>'Phosphorus Trends'!$E$101</c:f>
              <c:strCache>
                <c:ptCount val="1"/>
                <c:pt idx="0">
                  <c:v>Retained In Reservoir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'Phosphorus Trends'!$F$76:$F$99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'Phosphorus Trends'!$G$101:$G$125</c:f>
              <c:numCache>
                <c:formatCode>0</c:formatCode>
                <c:ptCount val="25"/>
                <c:pt idx="0">
                  <c:v>307.5</c:v>
                </c:pt>
                <c:pt idx="1">
                  <c:v>144</c:v>
                </c:pt>
                <c:pt idx="2">
                  <c:v>162.5</c:v>
                </c:pt>
                <c:pt idx="3">
                  <c:v>65.5</c:v>
                </c:pt>
                <c:pt idx="4">
                  <c:v>14.5</c:v>
                </c:pt>
                <c:pt idx="5">
                  <c:v>24</c:v>
                </c:pt>
                <c:pt idx="6">
                  <c:v>2.34375</c:v>
                </c:pt>
                <c:pt idx="7">
                  <c:v>32.546519746997504</c:v>
                </c:pt>
                <c:pt idx="8">
                  <c:v>2.3999999999999986</c:v>
                </c:pt>
                <c:pt idx="9">
                  <c:v>7.5</c:v>
                </c:pt>
                <c:pt idx="10">
                  <c:v>-30</c:v>
                </c:pt>
                <c:pt idx="11">
                  <c:v>-24</c:v>
                </c:pt>
                <c:pt idx="12">
                  <c:v>29.20000000000001</c:v>
                </c:pt>
                <c:pt idx="13">
                  <c:v>4.6500000000000057</c:v>
                </c:pt>
                <c:pt idx="14">
                  <c:v>-2.2000000000000028</c:v>
                </c:pt>
                <c:pt idx="15">
                  <c:v>1.5</c:v>
                </c:pt>
                <c:pt idx="16">
                  <c:v>-8.3500000000000014</c:v>
                </c:pt>
                <c:pt idx="17">
                  <c:v>1</c:v>
                </c:pt>
                <c:pt idx="18">
                  <c:v>-2.75</c:v>
                </c:pt>
                <c:pt idx="19">
                  <c:v>3.1000000000000014</c:v>
                </c:pt>
                <c:pt idx="20">
                  <c:v>1.5</c:v>
                </c:pt>
                <c:pt idx="21">
                  <c:v>-14.8</c:v>
                </c:pt>
                <c:pt idx="22">
                  <c:v>-8.8999999999999986</c:v>
                </c:pt>
                <c:pt idx="23">
                  <c:v>-47.800000000000004</c:v>
                </c:pt>
                <c:pt idx="24">
                  <c:v>-0.85000000000000142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E1-410F-A4E4-1B765F01DB27}"/>
            </c:ext>
          </c:extLst>
        </c:ser>
        <c:ser>
          <c:idx val="2"/>
          <c:order val="2"/>
          <c:tx>
            <c:strRef>
              <c:f>'Phosphorus Trends'!$A$76</c:f>
              <c:strCache>
                <c:ptCount val="1"/>
                <c:pt idx="0">
                  <c:v>Bear Creek Outflow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'Phosphorus Trends'!$F$76:$F$99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'Phosphorus Trends'!$C$76:$C$100</c:f>
              <c:numCache>
                <c:formatCode>0</c:formatCode>
                <c:ptCount val="25"/>
                <c:pt idx="0">
                  <c:v>128</c:v>
                </c:pt>
                <c:pt idx="1">
                  <c:v>181</c:v>
                </c:pt>
                <c:pt idx="2">
                  <c:v>157</c:v>
                </c:pt>
                <c:pt idx="3">
                  <c:v>177</c:v>
                </c:pt>
                <c:pt idx="4">
                  <c:v>92</c:v>
                </c:pt>
                <c:pt idx="5">
                  <c:v>36</c:v>
                </c:pt>
                <c:pt idx="6">
                  <c:v>34.9375</c:v>
                </c:pt>
                <c:pt idx="7">
                  <c:v>39</c:v>
                </c:pt>
                <c:pt idx="8">
                  <c:v>34.5</c:v>
                </c:pt>
                <c:pt idx="9">
                  <c:v>35</c:v>
                </c:pt>
                <c:pt idx="10">
                  <c:v>58</c:v>
                </c:pt>
                <c:pt idx="11">
                  <c:v>46</c:v>
                </c:pt>
                <c:pt idx="12">
                  <c:v>46.9</c:v>
                </c:pt>
                <c:pt idx="13">
                  <c:v>63.3</c:v>
                </c:pt>
                <c:pt idx="14">
                  <c:v>30.1</c:v>
                </c:pt>
                <c:pt idx="15">
                  <c:v>32</c:v>
                </c:pt>
                <c:pt idx="16">
                  <c:v>22.8</c:v>
                </c:pt>
                <c:pt idx="17">
                  <c:v>31</c:v>
                </c:pt>
                <c:pt idx="18">
                  <c:v>29</c:v>
                </c:pt>
                <c:pt idx="19">
                  <c:v>24.2</c:v>
                </c:pt>
                <c:pt idx="20">
                  <c:v>31.1</c:v>
                </c:pt>
                <c:pt idx="21">
                  <c:v>39.5</c:v>
                </c:pt>
                <c:pt idx="22">
                  <c:v>55.9</c:v>
                </c:pt>
                <c:pt idx="23">
                  <c:v>82.4</c:v>
                </c:pt>
                <c:pt idx="2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E1-410F-A4E4-1B765F01D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48064"/>
        <c:axId val="51466240"/>
      </c:lineChart>
      <c:catAx>
        <c:axId val="514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66240"/>
        <c:crossesAt val="-50"/>
        <c:auto val="1"/>
        <c:lblAlgn val="ctr"/>
        <c:lblOffset val="100"/>
        <c:tickLblSkip val="1"/>
        <c:tickMarkSkip val="1"/>
        <c:noMultiLvlLbl val="0"/>
      </c:catAx>
      <c:valAx>
        <c:axId val="51466240"/>
        <c:scaling>
          <c:orientation val="minMax"/>
          <c:max val="5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Phosphorus [ug/l]
</a:t>
                </a:r>
              </a:p>
            </c:rich>
          </c:tx>
          <c:layout>
            <c:manualLayout>
              <c:xMode val="edge"/>
              <c:yMode val="edge"/>
              <c:x val="8.8495575221241747E-3"/>
              <c:y val="0.307065217391304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48064"/>
        <c:crosses val="autoZero"/>
        <c:crossBetween val="between"/>
        <c:majorUnit val="50"/>
      </c:valAx>
      <c:spPr>
        <a:gradFill>
          <a:gsLst>
            <a:gs pos="0">
              <a:srgbClr val="4F81BD">
                <a:tint val="66000"/>
                <a:satMod val="160000"/>
                <a:alpha val="44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876161939936765"/>
          <c:y val="0.20108695652173941"/>
          <c:w val="0.18863416776460254"/>
          <c:h val="0.14172401480841149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Watershed - Total Phosphorus Loading Trends 
</a:t>
            </a:r>
          </a:p>
        </c:rich>
      </c:tx>
      <c:layout>
        <c:manualLayout>
          <c:xMode val="edge"/>
          <c:yMode val="edge"/>
          <c:x val="0.19651347068145841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48087692594582E-2"/>
          <c:y val="0.1285268424992079"/>
          <c:w val="0.9033287497281951"/>
          <c:h val="0.74608264670271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Trends'!$E$3</c:f>
              <c:strCache>
                <c:ptCount val="1"/>
                <c:pt idx="0">
                  <c:v>Bear Creek Inflow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'Phosphorus Trends'!$F$3:$F$27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'Phosphorus Trends'!$G$3:$G$27</c:f>
              <c:numCache>
                <c:formatCode>0</c:formatCode>
                <c:ptCount val="25"/>
                <c:pt idx="0">
                  <c:v>334</c:v>
                </c:pt>
                <c:pt idx="1">
                  <c:v>267</c:v>
                </c:pt>
                <c:pt idx="2">
                  <c:v>277</c:v>
                </c:pt>
                <c:pt idx="3">
                  <c:v>216</c:v>
                </c:pt>
                <c:pt idx="4">
                  <c:v>122</c:v>
                </c:pt>
                <c:pt idx="5">
                  <c:v>73</c:v>
                </c:pt>
                <c:pt idx="6">
                  <c:v>58.5</c:v>
                </c:pt>
                <c:pt idx="7">
                  <c:v>63.093039493995008</c:v>
                </c:pt>
                <c:pt idx="8">
                  <c:v>40.799999999999997</c:v>
                </c:pt>
                <c:pt idx="9">
                  <c:v>38</c:v>
                </c:pt>
                <c:pt idx="10">
                  <c:v>37</c:v>
                </c:pt>
                <c:pt idx="11">
                  <c:v>22</c:v>
                </c:pt>
                <c:pt idx="12">
                  <c:v>137.30000000000001</c:v>
                </c:pt>
                <c:pt idx="13">
                  <c:v>113.3</c:v>
                </c:pt>
                <c:pt idx="14">
                  <c:v>34.1</c:v>
                </c:pt>
                <c:pt idx="15">
                  <c:v>44</c:v>
                </c:pt>
                <c:pt idx="16">
                  <c:v>21.3</c:v>
                </c:pt>
                <c:pt idx="17">
                  <c:v>41</c:v>
                </c:pt>
                <c:pt idx="18">
                  <c:v>37.700000000000003</c:v>
                </c:pt>
                <c:pt idx="19">
                  <c:v>19.100000000000001</c:v>
                </c:pt>
                <c:pt idx="20">
                  <c:v>45.9</c:v>
                </c:pt>
                <c:pt idx="21">
                  <c:v>36.9</c:v>
                </c:pt>
                <c:pt idx="22">
                  <c:v>61.7</c:v>
                </c:pt>
                <c:pt idx="23">
                  <c:v>47.4</c:v>
                </c:pt>
                <c:pt idx="24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0-4A3D-A571-7815F92685EE}"/>
            </c:ext>
          </c:extLst>
        </c:ser>
        <c:ser>
          <c:idx val="1"/>
          <c:order val="1"/>
          <c:tx>
            <c:strRef>
              <c:f>'Phosphorus Trends'!$E$49</c:f>
              <c:strCache>
                <c:ptCount val="1"/>
                <c:pt idx="0">
                  <c:v>Turkey Creek Inflow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'Phosphorus Trends'!$F$3:$F$26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'Phosphorus Trends'!$G$49:$G$73</c:f>
              <c:numCache>
                <c:formatCode>0</c:formatCode>
                <c:ptCount val="25"/>
                <c:pt idx="0" formatCode="#,##0">
                  <c:v>537</c:v>
                </c:pt>
                <c:pt idx="1">
                  <c:v>383</c:v>
                </c:pt>
                <c:pt idx="2">
                  <c:v>362</c:v>
                </c:pt>
                <c:pt idx="3">
                  <c:v>269</c:v>
                </c:pt>
                <c:pt idx="4">
                  <c:v>91</c:v>
                </c:pt>
                <c:pt idx="5">
                  <c:v>47</c:v>
                </c:pt>
                <c:pt idx="6">
                  <c:v>16.0625</c:v>
                </c:pt>
                <c:pt idx="7" formatCode="0.0_)">
                  <c:v>80</c:v>
                </c:pt>
                <c:pt idx="8" formatCode="0.0_)">
                  <c:v>33</c:v>
                </c:pt>
                <c:pt idx="9" formatCode="0.0_)">
                  <c:v>47</c:v>
                </c:pt>
                <c:pt idx="10" formatCode="0.0_)">
                  <c:v>19</c:v>
                </c:pt>
                <c:pt idx="11" formatCode="0.0_)">
                  <c:v>22</c:v>
                </c:pt>
                <c:pt idx="12" formatCode="0.0_)">
                  <c:v>14.9</c:v>
                </c:pt>
                <c:pt idx="13" formatCode="0.0_)">
                  <c:v>22.6</c:v>
                </c:pt>
                <c:pt idx="14" formatCode="0.0_)">
                  <c:v>21.7</c:v>
                </c:pt>
                <c:pt idx="15" formatCode="0.0_)">
                  <c:v>23</c:v>
                </c:pt>
                <c:pt idx="16" formatCode="0.0_)">
                  <c:v>7.6</c:v>
                </c:pt>
                <c:pt idx="17" formatCode="0.0_)">
                  <c:v>23</c:v>
                </c:pt>
                <c:pt idx="18" formatCode="0.0_)">
                  <c:v>14.8</c:v>
                </c:pt>
                <c:pt idx="19" formatCode="0.0_)">
                  <c:v>35.5</c:v>
                </c:pt>
                <c:pt idx="20" formatCode="0.0_)">
                  <c:v>19.3</c:v>
                </c:pt>
                <c:pt idx="21" formatCode="0.0_)">
                  <c:v>12.5</c:v>
                </c:pt>
                <c:pt idx="22" formatCode="0.0_)">
                  <c:v>32.299999999999997</c:v>
                </c:pt>
                <c:pt idx="23" formatCode="0.0_)">
                  <c:v>21.8</c:v>
                </c:pt>
                <c:pt idx="24" formatCode="0.0_)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0-4A3D-A571-7815F9268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13632"/>
        <c:axId val="53815168"/>
      </c:barChart>
      <c:catAx>
        <c:axId val="538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81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Phosphorus [ug/l]</a:t>
                </a:r>
              </a:p>
            </c:rich>
          </c:tx>
          <c:layout>
            <c:manualLayout>
              <c:xMode val="edge"/>
              <c:yMode val="edge"/>
              <c:x val="7.9239302694136312E-3"/>
              <c:y val="0.235110046980804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36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  <a:alpha val="44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828985998855865"/>
          <c:y val="0.14768951218375787"/>
          <c:w val="0.22345499997920226"/>
          <c:h val="0.14360961458765023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Phosphorus Distributon In Water Column</a:t>
            </a:r>
          </a:p>
        </c:rich>
      </c:tx>
      <c:layout>
        <c:manualLayout>
          <c:xMode val="edge"/>
          <c:yMode val="edge"/>
          <c:x val="0.21894409937890244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99613899615818"/>
          <c:y val="0.11794925634295711"/>
          <c:w val="0.83397683397683464"/>
          <c:h val="0.685574869179088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'Phosphorus Trends'!$A$3</c:f>
              <c:strCache>
                <c:ptCount val="1"/>
                <c:pt idx="0">
                  <c:v>Reservoir Bottom</c:v>
                </c:pt>
              </c:strCache>
            </c:strRef>
          </c:tx>
          <c:invertIfNegative val="0"/>
          <c:cat>
            <c:numRef>
              <c:f>'Phosphorus Trends'!$B$49:$B$73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'Phosphorus Trends'!$C$3:$C$27</c:f>
              <c:numCache>
                <c:formatCode>0</c:formatCode>
                <c:ptCount val="25"/>
                <c:pt idx="0">
                  <c:v>119.5</c:v>
                </c:pt>
                <c:pt idx="1">
                  <c:v>270</c:v>
                </c:pt>
                <c:pt idx="2">
                  <c:v>201</c:v>
                </c:pt>
                <c:pt idx="3">
                  <c:v>240</c:v>
                </c:pt>
                <c:pt idx="4">
                  <c:v>100</c:v>
                </c:pt>
                <c:pt idx="5">
                  <c:v>52</c:v>
                </c:pt>
                <c:pt idx="6">
                  <c:v>66.1875</c:v>
                </c:pt>
                <c:pt idx="7">
                  <c:v>85.579818007202547</c:v>
                </c:pt>
                <c:pt idx="8">
                  <c:v>69.2</c:v>
                </c:pt>
                <c:pt idx="9">
                  <c:v>54</c:v>
                </c:pt>
                <c:pt idx="10">
                  <c:v>56</c:v>
                </c:pt>
                <c:pt idx="11">
                  <c:v>64</c:v>
                </c:pt>
                <c:pt idx="12">
                  <c:v>55.5</c:v>
                </c:pt>
                <c:pt idx="13">
                  <c:v>52.9</c:v>
                </c:pt>
                <c:pt idx="14">
                  <c:v>44.3</c:v>
                </c:pt>
                <c:pt idx="15">
                  <c:v>47</c:v>
                </c:pt>
                <c:pt idx="16">
                  <c:v>26</c:v>
                </c:pt>
                <c:pt idx="17">
                  <c:v>31</c:v>
                </c:pt>
                <c:pt idx="18">
                  <c:v>62.2</c:v>
                </c:pt>
                <c:pt idx="19">
                  <c:v>35.299999999999997</c:v>
                </c:pt>
                <c:pt idx="20">
                  <c:v>38.9</c:v>
                </c:pt>
                <c:pt idx="21">
                  <c:v>47.9</c:v>
                </c:pt>
                <c:pt idx="22">
                  <c:v>69.8</c:v>
                </c:pt>
                <c:pt idx="23">
                  <c:v>59.8</c:v>
                </c:pt>
                <c:pt idx="24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A-4646-ADB2-B00D6786982A}"/>
            </c:ext>
          </c:extLst>
        </c:ser>
        <c:ser>
          <c:idx val="0"/>
          <c:order val="1"/>
          <c:tx>
            <c:strRef>
              <c:f>'Phosphorus Trends'!$A$49</c:f>
              <c:strCache>
                <c:ptCount val="1"/>
                <c:pt idx="0">
                  <c:v>Reservoir Top</c:v>
                </c:pt>
              </c:strCache>
            </c:strRef>
          </c:tx>
          <c:invertIfNegative val="0"/>
          <c:val>
            <c:numRef>
              <c:f>'Phosphorus Trends'!$C$49:$C$73</c:f>
              <c:numCache>
                <c:formatCode>0</c:formatCode>
                <c:ptCount val="25"/>
                <c:pt idx="0">
                  <c:v>129</c:v>
                </c:pt>
                <c:pt idx="1">
                  <c:v>144</c:v>
                </c:pt>
                <c:pt idx="2">
                  <c:v>146</c:v>
                </c:pt>
                <c:pt idx="3">
                  <c:v>175</c:v>
                </c:pt>
                <c:pt idx="4">
                  <c:v>83</c:v>
                </c:pt>
                <c:pt idx="5">
                  <c:v>34</c:v>
                </c:pt>
                <c:pt idx="6">
                  <c:v>29.4375</c:v>
                </c:pt>
                <c:pt idx="7" formatCode="0.0_)">
                  <c:v>38</c:v>
                </c:pt>
                <c:pt idx="8" formatCode="0.0_)">
                  <c:v>33.299999999999997</c:v>
                </c:pt>
                <c:pt idx="9" formatCode="0.0_)">
                  <c:v>34</c:v>
                </c:pt>
                <c:pt idx="10" formatCode="0.0_)">
                  <c:v>59</c:v>
                </c:pt>
                <c:pt idx="11" formatCode="0.0_)">
                  <c:v>42</c:v>
                </c:pt>
                <c:pt idx="12" formatCode="0.0_)">
                  <c:v>46.1</c:v>
                </c:pt>
                <c:pt idx="13" formatCode="0.0_)">
                  <c:v>49.1</c:v>
                </c:pt>
                <c:pt idx="14" formatCode="0.0_)">
                  <c:v>24.3</c:v>
                </c:pt>
                <c:pt idx="15" formatCode="0.0_)">
                  <c:v>33</c:v>
                </c:pt>
                <c:pt idx="16" formatCode="0.0_)">
                  <c:v>21.6</c:v>
                </c:pt>
                <c:pt idx="17" formatCode="0.0_)">
                  <c:v>30</c:v>
                </c:pt>
                <c:pt idx="18" formatCode="0.0_)">
                  <c:v>39.799999999999997</c:v>
                </c:pt>
                <c:pt idx="19" formatCode="0.0_)">
                  <c:v>34.200000000000003</c:v>
                </c:pt>
                <c:pt idx="20" formatCode="0.0_)">
                  <c:v>28.3</c:v>
                </c:pt>
                <c:pt idx="21" formatCode="0.0_)">
                  <c:v>33.700000000000003</c:v>
                </c:pt>
                <c:pt idx="22" formatCode="0.0_)">
                  <c:v>53.4</c:v>
                </c:pt>
                <c:pt idx="23" formatCode="0.0_)">
                  <c:v>71.400000000000006</c:v>
                </c:pt>
                <c:pt idx="24" formatCode="0.0_)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A-4646-ADB2-B00D67869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848320"/>
        <c:axId val="53858304"/>
      </c:barChart>
      <c:catAx>
        <c:axId val="5384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385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85830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3.7099166951957092E-2"/>
              <c:y val="0.2150306211723539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38483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8951614907529335"/>
          <c:y val="0.16643748799693969"/>
          <c:w val="0.24699525902161273"/>
          <c:h val="0.12554118559014807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Total Suspended Sediment Load into Reservoir</a:t>
            </a:r>
          </a:p>
        </c:rich>
      </c:tx>
      <c:layout>
        <c:manualLayout>
          <c:xMode val="edge"/>
          <c:yMode val="edge"/>
          <c:x val="0.5989716036409527"/>
          <c:y val="3.94996708360763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54407320110574"/>
          <c:y val="2.0177662124031742E-2"/>
          <c:w val="0.75545592679890061"/>
          <c:h val="0.785826771653543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Loading!$A$59</c:f>
              <c:strCache>
                <c:ptCount val="1"/>
                <c:pt idx="0">
                  <c:v>Site 15a-Bear Creek Inflow</c:v>
                </c:pt>
              </c:strCache>
            </c:strRef>
          </c:tx>
          <c:spPr>
            <a:ln w="38100">
              <a:noFill/>
              <a:prstDash val="solid"/>
            </a:ln>
          </c:spPr>
          <c:invertIfNegative val="0"/>
          <c:cat>
            <c:strRef>
              <c:f>Loading!$B$3:$M$3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Loading!$B$59:$M$59</c:f>
              <c:numCache>
                <c:formatCode>#,##0</c:formatCode>
                <c:ptCount val="12"/>
                <c:pt idx="0">
                  <c:v>10043.45874</c:v>
                </c:pt>
                <c:pt idx="1">
                  <c:v>71405.751816000004</c:v>
                </c:pt>
                <c:pt idx="2">
                  <c:v>2390.3431801200004</c:v>
                </c:pt>
                <c:pt idx="3">
                  <c:v>200298.96552960004</c:v>
                </c:pt>
                <c:pt idx="4">
                  <c:v>674250.86341200001</c:v>
                </c:pt>
                <c:pt idx="5">
                  <c:v>153567.72396000003</c:v>
                </c:pt>
                <c:pt idx="6">
                  <c:v>68421.062666250014</c:v>
                </c:pt>
                <c:pt idx="7">
                  <c:v>97455.02797380001</c:v>
                </c:pt>
                <c:pt idx="8">
                  <c:v>24371.586571500004</c:v>
                </c:pt>
                <c:pt idx="9">
                  <c:v>20401.612520520001</c:v>
                </c:pt>
                <c:pt idx="10">
                  <c:v>5676.1741007999999</c:v>
                </c:pt>
                <c:pt idx="11">
                  <c:v>3354.5152191600005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6-4EE4-974B-3FB7F884A014}"/>
            </c:ext>
          </c:extLst>
        </c:ser>
        <c:ser>
          <c:idx val="1"/>
          <c:order val="1"/>
          <c:tx>
            <c:strRef>
              <c:f>Loading!$A$58</c:f>
              <c:strCache>
                <c:ptCount val="1"/>
                <c:pt idx="0">
                  <c:v>Site 16a-Turkey Creek Inflow</c:v>
                </c:pt>
              </c:strCache>
            </c:strRef>
          </c:tx>
          <c:spPr>
            <a:ln w="38100">
              <a:noFill/>
              <a:prstDash val="solid"/>
            </a:ln>
          </c:spPr>
          <c:invertIfNegative val="0"/>
          <c:cat>
            <c:strRef>
              <c:f>Loading!$B$3:$M$3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Loading!$B$58:$M$58</c:f>
              <c:numCache>
                <c:formatCode>#,##0</c:formatCode>
                <c:ptCount val="12"/>
                <c:pt idx="0">
                  <c:v>12052.150488000003</c:v>
                </c:pt>
                <c:pt idx="1">
                  <c:v>3601.6059029999997</c:v>
                </c:pt>
                <c:pt idx="2">
                  <c:v>2001.9961088400003</c:v>
                </c:pt>
                <c:pt idx="3">
                  <c:v>15240.138681599999</c:v>
                </c:pt>
                <c:pt idx="4">
                  <c:v>124003.2372432</c:v>
                </c:pt>
                <c:pt idx="5">
                  <c:v>10156.852629000001</c:v>
                </c:pt>
                <c:pt idx="6">
                  <c:v>6182.1673319174997</c:v>
                </c:pt>
                <c:pt idx="7">
                  <c:v>14143.491531881249</c:v>
                </c:pt>
                <c:pt idx="8">
                  <c:v>4005.5581332899992</c:v>
                </c:pt>
                <c:pt idx="9">
                  <c:v>3013.0376220000007</c:v>
                </c:pt>
                <c:pt idx="10">
                  <c:v>6196.4900600400015</c:v>
                </c:pt>
                <c:pt idx="11">
                  <c:v>5323.0331322000002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6-4EE4-974B-3FB7F884A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94176"/>
        <c:axId val="56195712"/>
      </c:barChart>
      <c:catAx>
        <c:axId val="561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9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95712"/>
        <c:scaling>
          <c:orientation val="minMax"/>
          <c:max val="8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TSS Load (Pounds)</a:t>
                </a:r>
              </a:p>
            </c:rich>
          </c:tx>
          <c:layout>
            <c:manualLayout>
              <c:xMode val="edge"/>
              <c:yMode val="edge"/>
              <c:x val="0.13027941021904627"/>
              <c:y val="0.111652574793464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gradFill>
            <a:gsLst>
              <a:gs pos="0">
                <a:srgbClr val="4F81BD">
                  <a:tint val="66000"/>
                  <a:satMod val="160000"/>
                  <a:alpha val="51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941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  <c:spPr>
        <a:gradFill>
          <a:gsLst>
            <a:gs pos="0">
              <a:srgbClr val="4F81BD">
                <a:tint val="66000"/>
                <a:satMod val="160000"/>
                <a:alpha val="44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BCR Total Suspended Sediment Load (pounds, %) </a:t>
            </a:r>
          </a:p>
        </c:rich>
      </c:tx>
      <c:layout>
        <c:manualLayout>
          <c:xMode val="edge"/>
          <c:yMode val="edge"/>
          <c:x val="9.8447124489185689E-2"/>
          <c:y val="7.9710144927542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804644672580484E-2"/>
          <c:y val="0.17590561631023729"/>
          <c:w val="0.91820456492586322"/>
          <c:h val="0.713037844390221"/>
        </c:manualLayout>
      </c:layout>
      <c:pie3DChart>
        <c:varyColors val="1"/>
        <c:ser>
          <c:idx val="0"/>
          <c:order val="0"/>
          <c:tx>
            <c:strRef>
              <c:f>Loading!$A$57</c:f>
              <c:strCache>
                <c:ptCount val="1"/>
                <c:pt idx="0">
                  <c:v>TSS (Pounds)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explosion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E92-45DE-9CA8-98F2A18F5AEB}"/>
              </c:ext>
            </c:extLst>
          </c:dPt>
          <c:dPt>
            <c:idx val="1"/>
            <c:bubble3D val="0"/>
            <c:explosion val="41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92-45DE-9CA8-98F2A18F5AEB}"/>
              </c:ext>
            </c:extLst>
          </c:dPt>
          <c:dLbls>
            <c:dLbl>
              <c:idx val="0"/>
              <c:layout>
                <c:manualLayout>
                  <c:x val="0.11727703173820576"/>
                  <c:y val="4.47127752030335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92-45DE-9CA8-98F2A18F5AEB}"/>
                </c:ext>
              </c:extLst>
            </c:dLbl>
            <c:dLbl>
              <c:idx val="1"/>
              <c:layout>
                <c:manualLayout>
                  <c:x val="6.5226635402968997E-2"/>
                  <c:y val="-0.3180402449693788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2-45DE-9CA8-98F2A18F5AEB}"/>
                </c:ext>
              </c:extLst>
            </c:dLbl>
            <c:numFmt formatCode="0%" sourceLinked="0"/>
            <c:spPr>
              <a:gradFill>
                <a:gsLst>
                  <a:gs pos="0">
                    <a:srgbClr val="4F81BD">
                      <a:tint val="66000"/>
                      <a:satMod val="160000"/>
                      <a:alpha val="51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Loading!$A$58:$A$59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Loading!$N$58:$N$59</c:f>
              <c:numCache>
                <c:formatCode>#,##0</c:formatCode>
                <c:ptCount val="2"/>
                <c:pt idx="0">
                  <c:v>205919.75886496875</c:v>
                </c:pt>
                <c:pt idx="1">
                  <c:v>1331637.0856897498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2-45DE-9CA8-98F2A18F5AEB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BCR Nitrate Loading (Pounds, %) </a:t>
            </a:r>
          </a:p>
        </c:rich>
      </c:tx>
      <c:layout>
        <c:manualLayout>
          <c:xMode val="edge"/>
          <c:yMode val="edge"/>
          <c:x val="0.13585028193061768"/>
          <c:y val="3.94738142048430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28648236151098E-2"/>
          <c:y val="0.1325544940508534"/>
          <c:w val="0.9340027981083866"/>
          <c:h val="0.77674250881751461"/>
        </c:manualLayout>
      </c:layout>
      <c:pie3DChart>
        <c:varyColors val="1"/>
        <c:ser>
          <c:idx val="0"/>
          <c:order val="0"/>
          <c:tx>
            <c:strRef>
              <c:f>Loading!$A$16</c:f>
              <c:strCache>
                <c:ptCount val="1"/>
                <c:pt idx="0">
                  <c:v>Nitrate Pounds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35F-4079-A3A0-07F4C3A67C11}"/>
              </c:ext>
            </c:extLst>
          </c:dPt>
          <c:dPt>
            <c:idx val="1"/>
            <c:bubble3D val="0"/>
            <c:explosion val="34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5F-4079-A3A0-07F4C3A67C11}"/>
              </c:ext>
            </c:extLst>
          </c:dPt>
          <c:dLbls>
            <c:dLbl>
              <c:idx val="0"/>
              <c:layout>
                <c:manualLayout>
                  <c:x val="-3.087419689278929E-2"/>
                  <c:y val="-5.8669814955690139E-2"/>
                </c:manualLayout>
              </c:layout>
              <c:numFmt formatCode="0%" sourceLinked="0"/>
              <c:spPr>
                <a:gradFill>
                  <a:gsLst>
                    <a:gs pos="0">
                      <a:srgbClr val="4F81BD">
                        <a:tint val="66000"/>
                        <a:satMod val="160000"/>
                        <a:alpha val="51000"/>
                      </a:srgbClr>
                    </a:gs>
                    <a:gs pos="50000">
                      <a:srgbClr val="4F81BD">
                        <a:tint val="44500"/>
                        <a:satMod val="160000"/>
                      </a:srgbClr>
                    </a:gs>
                    <a:gs pos="100000">
                      <a:srgbClr val="4F81BD">
                        <a:tint val="23500"/>
                        <a:satMod val="160000"/>
                      </a:srgbClr>
                    </a:gs>
                  </a:gsLst>
                  <a:lin ang="5400000" scaled="0"/>
                </a:gra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5F-4079-A3A0-07F4C3A67C11}"/>
                </c:ext>
              </c:extLst>
            </c:dLbl>
            <c:dLbl>
              <c:idx val="1"/>
              <c:layout>
                <c:manualLayout>
                  <c:x val="0.20271177556549974"/>
                  <c:y val="-0.265447198648475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5F-4079-A3A0-07F4C3A67C11}"/>
                </c:ext>
              </c:extLst>
            </c:dLbl>
            <c:numFmt formatCode="0%" sourceLinked="0"/>
            <c:spPr>
              <a:gradFill>
                <a:gsLst>
                  <a:gs pos="0">
                    <a:srgbClr val="4F81BD">
                      <a:tint val="66000"/>
                      <a:satMod val="160000"/>
                      <a:alpha val="51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Loading!$A$17:$A$18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Loading!$N$17:$N$18</c:f>
              <c:numCache>
                <c:formatCode>#,##0</c:formatCode>
                <c:ptCount val="2"/>
                <c:pt idx="0">
                  <c:v>6734.8487824231433</c:v>
                </c:pt>
                <c:pt idx="1">
                  <c:v>24462.586409355572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F-4079-A3A0-07F4C3A67C11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BCR Total Phosphorus Load (Pounds, %) </a:t>
            </a:r>
          </a:p>
        </c:rich>
      </c:tx>
      <c:layout>
        <c:manualLayout>
          <c:xMode val="edge"/>
          <c:yMode val="edge"/>
          <c:x val="0.24322363791898488"/>
          <c:y val="4.039108890094391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657910733046006E-2"/>
          <c:y val="0.18965692962701169"/>
          <c:w val="0.9617288331916648"/>
          <c:h val="0.74369264977249061"/>
        </c:manualLayout>
      </c:layout>
      <c:pie3DChart>
        <c:varyColors val="1"/>
        <c:ser>
          <c:idx val="0"/>
          <c:order val="0"/>
          <c:tx>
            <c:strRef>
              <c:f>Loading!$A$42</c:f>
              <c:strCache>
                <c:ptCount val="1"/>
                <c:pt idx="0">
                  <c:v>Total Phosphorus Pounds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7"/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EE-41FB-95F6-365F336D6061}"/>
              </c:ext>
            </c:extLst>
          </c:dPt>
          <c:dLbls>
            <c:dLbl>
              <c:idx val="0"/>
              <c:layout>
                <c:manualLayout>
                  <c:x val="0.10055948484009883"/>
                  <c:y val="8.76359139867435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EE-41FB-95F6-365F336D6061}"/>
                </c:ext>
              </c:extLst>
            </c:dLbl>
            <c:dLbl>
              <c:idx val="1"/>
              <c:layout>
                <c:manualLayout>
                  <c:x val="6.906857526343349E-2"/>
                  <c:y val="-0.354967789777845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EE-41FB-95F6-365F336D6061}"/>
                </c:ext>
              </c:extLst>
            </c:dLbl>
            <c:numFmt formatCode="0%" sourceLinked="0"/>
            <c:spPr>
              <a:gradFill>
                <a:gsLst>
                  <a:gs pos="0">
                    <a:srgbClr val="4F81BD">
                      <a:tint val="66000"/>
                      <a:satMod val="160000"/>
                      <a:alpha val="51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Loading!$A$43:$A$44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Loading!$N$43:$N$44</c:f>
              <c:numCache>
                <c:formatCode>#,##0</c:formatCode>
                <c:ptCount val="2"/>
                <c:pt idx="0">
                  <c:v>489.11475322893756</c:v>
                </c:pt>
                <c:pt idx="1">
                  <c:v>3434.1766400631905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E-41FB-95F6-365F336D6061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solidFill>
          <a:sysClr val="window" lastClr="FFFFFF"/>
        </a:solidFill>
        <a:ln w="25400">
          <a:noFill/>
        </a:ln>
      </c:spPr>
    </c:plotArea>
    <c:plotVisOnly val="1"/>
    <c:dispBlanksAs val="zero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Bear Creek Reservoir Chlorophyll [ug/l] Trend</a:t>
            </a:r>
          </a:p>
        </c:rich>
      </c:tx>
      <c:layout>
        <c:manualLayout>
          <c:xMode val="edge"/>
          <c:yMode val="edge"/>
          <c:x val="0.24096385542168691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85731178093584E-2"/>
          <c:y val="0.1361262988193892"/>
          <c:w val="0.89357604946357594"/>
          <c:h val="0.6805996441456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Trends'!$B$4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'Annual Reservoir Trends'!$C$3:$Z$3</c:f>
              <c:numCache>
                <c:formatCode>0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'Annual Reservoir Trends'!$C$4:$Z$4</c:f>
              <c:numCache>
                <c:formatCode>0.0</c:formatCode>
                <c:ptCount val="24"/>
                <c:pt idx="0">
                  <c:v>17.670000000000002</c:v>
                </c:pt>
                <c:pt idx="1">
                  <c:v>26.03</c:v>
                </c:pt>
                <c:pt idx="2">
                  <c:v>13.73</c:v>
                </c:pt>
                <c:pt idx="3">
                  <c:v>29.68</c:v>
                </c:pt>
                <c:pt idx="4">
                  <c:v>9.4</c:v>
                </c:pt>
                <c:pt idx="5">
                  <c:v>17.100000000000001</c:v>
                </c:pt>
                <c:pt idx="6">
                  <c:v>8.23</c:v>
                </c:pt>
                <c:pt idx="7">
                  <c:v>4.9000000000000004</c:v>
                </c:pt>
                <c:pt idx="8">
                  <c:v>6.2</c:v>
                </c:pt>
                <c:pt idx="9" formatCode="#,##0">
                  <c:v>23.9</c:v>
                </c:pt>
                <c:pt idx="10" formatCode="#,##0">
                  <c:v>24.6</c:v>
                </c:pt>
                <c:pt idx="11" formatCode="#,##0">
                  <c:v>15.4</c:v>
                </c:pt>
                <c:pt idx="12" formatCode="#,##0">
                  <c:v>14.8</c:v>
                </c:pt>
                <c:pt idx="13" formatCode="#,##0">
                  <c:v>6.6</c:v>
                </c:pt>
                <c:pt idx="14" formatCode="#,##0">
                  <c:v>15.4</c:v>
                </c:pt>
                <c:pt idx="15" formatCode="#,##0">
                  <c:v>9.1</c:v>
                </c:pt>
                <c:pt idx="16" formatCode="#,##0">
                  <c:v>9.3000000000000007</c:v>
                </c:pt>
                <c:pt idx="17" formatCode="#,##0">
                  <c:v>17.3</c:v>
                </c:pt>
                <c:pt idx="18" formatCode="#,##0">
                  <c:v>12.5</c:v>
                </c:pt>
                <c:pt idx="19" formatCode="#,##0">
                  <c:v>10.6</c:v>
                </c:pt>
                <c:pt idx="20" formatCode="#,##0">
                  <c:v>10.8</c:v>
                </c:pt>
                <c:pt idx="21" formatCode="#,##0">
                  <c:v>14.9</c:v>
                </c:pt>
                <c:pt idx="22" formatCode="#,##0">
                  <c:v>14.6</c:v>
                </c:pt>
                <c:pt idx="23" formatCode="#,##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D-4A7D-95B7-F712AE1CC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30752"/>
        <c:axId val="51132288"/>
      </c:barChart>
      <c:catAx>
        <c:axId val="51130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3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3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3075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BCR</a:t>
            </a:r>
            <a:r>
              <a:rPr lang="en-US" sz="1100" baseline="0"/>
              <a:t> </a:t>
            </a:r>
            <a:r>
              <a:rPr lang="en-US" sz="1100"/>
              <a:t>Estimated Inflow  (acre-feet, %)</a:t>
            </a:r>
          </a:p>
        </c:rich>
      </c:tx>
      <c:layout>
        <c:manualLayout>
          <c:xMode val="edge"/>
          <c:yMode val="edge"/>
          <c:x val="0.12211358173380155"/>
          <c:y val="4.000001423551403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685319026293618E-2"/>
          <c:y val="0.13367158790068609"/>
          <c:w val="0.9140837395695649"/>
          <c:h val="0.73697913665061043"/>
        </c:manualLayout>
      </c:layout>
      <c:pie3DChart>
        <c:varyColors val="1"/>
        <c:ser>
          <c:idx val="0"/>
          <c:order val="0"/>
          <c:tx>
            <c:strRef>
              <c:f>Loading!$N$3</c:f>
              <c:strCache>
                <c:ptCount val="1"/>
                <c:pt idx="0">
                  <c:v>Annual ac-ft/yr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explosion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9FE-45C0-9782-5A705745C595}"/>
              </c:ext>
            </c:extLst>
          </c:dPt>
          <c:dPt>
            <c:idx val="1"/>
            <c:bubble3D val="0"/>
            <c:explosion val="26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FE-45C0-9782-5A705745C595}"/>
              </c:ext>
            </c:extLst>
          </c:dPt>
          <c:dLbls>
            <c:dLbl>
              <c:idx val="0"/>
              <c:layout>
                <c:manualLayout>
                  <c:x val="-2.6394941868795391E-2"/>
                  <c:y val="-4.7489123415275586E-2"/>
                </c:manualLayout>
              </c:layout>
              <c:spPr>
                <a:solidFill>
                  <a:srgbClr val="4BACC6">
                    <a:lumMod val="40000"/>
                    <a:lumOff val="60000"/>
                  </a:srgb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E-45C0-9782-5A705745C595}"/>
                </c:ext>
              </c:extLst>
            </c:dLbl>
            <c:dLbl>
              <c:idx val="1"/>
              <c:layout>
                <c:manualLayout>
                  <c:x val="0.16510146482581303"/>
                  <c:y val="-0.33503668120171265"/>
                </c:manualLayout>
              </c:layout>
              <c:numFmt formatCode="0%" sourceLinked="0"/>
              <c:spPr>
                <a:solidFill>
                  <a:schemeClr val="accent5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FE-45C0-9782-5A705745C59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[1]Loading!$A$4:$A$5</c:f>
              <c:strCache>
                <c:ptCount val="2"/>
                <c:pt idx="0">
                  <c:v>Turkey Creek Inflow</c:v>
                </c:pt>
                <c:pt idx="1">
                  <c:v>Bear Creek Inflow</c:v>
                </c:pt>
              </c:strCache>
            </c:strRef>
          </c:cat>
          <c:val>
            <c:numRef>
              <c:f>Loading!$N$4:$N$5</c:f>
              <c:numCache>
                <c:formatCode>#,##0</c:formatCode>
                <c:ptCount val="2"/>
                <c:pt idx="0">
                  <c:v>6595.1308049999998</c:v>
                </c:pt>
                <c:pt idx="1">
                  <c:v>24787.460340000001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E-45C0-9782-5A705745C595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Total Nitrogen Pounds</a:t>
            </a:r>
          </a:p>
        </c:rich>
      </c:tx>
      <c:layout>
        <c:manualLayout>
          <c:xMode val="edge"/>
          <c:yMode val="edge"/>
          <c:x val="0.36716759100764712"/>
          <c:y val="4.6165792893670614E-2"/>
        </c:manualLayout>
      </c:layout>
      <c:overlay val="0"/>
    </c:title>
    <c:autoTitleDeleted val="0"/>
    <c:view3D>
      <c:rotX val="30"/>
      <c:rotY val="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533206453458811E-2"/>
          <c:y val="0.12238830391474426"/>
          <c:w val="0.9489595800524937"/>
          <c:h val="0.7943759329521739"/>
        </c:manualLayout>
      </c:layout>
      <c:pie3DChart>
        <c:varyColors val="1"/>
        <c:ser>
          <c:idx val="1"/>
          <c:order val="0"/>
          <c:tx>
            <c:strRef>
              <c:f>Loading!$A$29</c:f>
              <c:strCache>
                <c:ptCount val="1"/>
                <c:pt idx="0">
                  <c:v>Total Nitrogen Pounds</c:v>
                </c:pt>
              </c:strCache>
            </c:strRef>
          </c:tx>
          <c:explosion val="17"/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4C4C-4E4C-8A46-6161C0B9A5E9}"/>
              </c:ext>
            </c:extLst>
          </c:dPt>
          <c:dLbls>
            <c:dLbl>
              <c:idx val="0"/>
              <c:layout>
                <c:manualLayout>
                  <c:x val="-4.0186079089584797E-2"/>
                  <c:y val="-1.013935412769535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4C-4E4C-8A46-6161C0B9A5E9}"/>
                </c:ext>
              </c:extLst>
            </c:dLbl>
            <c:dLbl>
              <c:idx val="1"/>
              <c:layout>
                <c:manualLayout>
                  <c:x val="0.20046036254948432"/>
                  <c:y val="-0.2779771175011962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4C-4E4C-8A46-6161C0B9A5E9}"/>
                </c:ext>
              </c:extLst>
            </c:dLbl>
            <c:spPr>
              <a:gradFill>
                <a:gsLst>
                  <a:gs pos="0">
                    <a:srgbClr val="4F81BD">
                      <a:tint val="66000"/>
                      <a:satMod val="160000"/>
                      <a:alpha val="51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Loading!$A$30:$A$31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Loading!$N$30:$N$31</c:f>
              <c:numCache>
                <c:formatCode>#,##0</c:formatCode>
                <c:ptCount val="2"/>
                <c:pt idx="0">
                  <c:v>7621.5</c:v>
                </c:pt>
                <c:pt idx="1">
                  <c:v>45285.7103118714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C-4E4C-8A46-6161C0B9A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Nutrient Retention in BCR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Loading!$Q$56</c:f>
              <c:strCache>
                <c:ptCount val="1"/>
                <c:pt idx="0">
                  <c:v>TN</c:v>
                </c:pt>
              </c:strCache>
            </c:strRef>
          </c:tx>
          <c:invertIfNegative val="0"/>
          <c:cat>
            <c:strRef>
              <c:f>Loading!$P$59:$P$60</c:f>
              <c:strCache>
                <c:ptCount val="2"/>
                <c:pt idx="0">
                  <c:v>Total Load</c:v>
                </c:pt>
                <c:pt idx="1">
                  <c:v>Site 45 Outflow BCR</c:v>
                </c:pt>
              </c:strCache>
            </c:strRef>
          </c:cat>
          <c:val>
            <c:numRef>
              <c:f>Loading!$Q$59:$Q$60</c:f>
              <c:numCache>
                <c:formatCode>#,##0</c:formatCode>
                <c:ptCount val="2"/>
                <c:pt idx="0">
                  <c:v>52907.2103118714</c:v>
                </c:pt>
                <c:pt idx="1">
                  <c:v>63229.401214194608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B-4168-9D60-0E54AA7F70F4}"/>
            </c:ext>
          </c:extLst>
        </c:ser>
        <c:ser>
          <c:idx val="1"/>
          <c:order val="1"/>
          <c:tx>
            <c:strRef>
              <c:f>Loading!$R$56</c:f>
              <c:strCache>
                <c:ptCount val="1"/>
                <c:pt idx="0">
                  <c:v>NO3</c:v>
                </c:pt>
              </c:strCache>
            </c:strRef>
          </c:tx>
          <c:invertIfNegative val="0"/>
          <c:val>
            <c:numRef>
              <c:f>Loading!$R$59:$R$60</c:f>
              <c:numCache>
                <c:formatCode>#,##0</c:formatCode>
                <c:ptCount val="2"/>
                <c:pt idx="0">
                  <c:v>31197.435191778713</c:v>
                </c:pt>
                <c:pt idx="1">
                  <c:v>27820.624236675903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B-4168-9D60-0E54AA7F70F4}"/>
            </c:ext>
          </c:extLst>
        </c:ser>
        <c:ser>
          <c:idx val="2"/>
          <c:order val="2"/>
          <c:tx>
            <c:strRef>
              <c:f>Loading!$S$56</c:f>
              <c:strCache>
                <c:ptCount val="1"/>
                <c:pt idx="0">
                  <c:v>TP</c:v>
                </c:pt>
              </c:strCache>
            </c:strRef>
          </c:tx>
          <c:invertIfNegative val="0"/>
          <c:val>
            <c:numRef>
              <c:f>Loading!$S$59:$S$60</c:f>
              <c:numCache>
                <c:formatCode>#,##0</c:formatCode>
                <c:ptCount val="2"/>
                <c:pt idx="0">
                  <c:v>3923.2913932921279</c:v>
                </c:pt>
                <c:pt idx="1">
                  <c:v>1841.4713998044003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B-4168-9D60-0E54AA7F7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6156928"/>
        <c:axId val="56158464"/>
      </c:barChart>
      <c:catAx>
        <c:axId val="56156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6158464"/>
        <c:crosses val="autoZero"/>
        <c:auto val="1"/>
        <c:lblAlgn val="ctr"/>
        <c:lblOffset val="100"/>
        <c:noMultiLvlLbl val="0"/>
      </c:catAx>
      <c:valAx>
        <c:axId val="56158464"/>
        <c:scaling>
          <c:orientation val="minMax"/>
        </c:scaling>
        <c:delete val="0"/>
        <c:axPos val="l"/>
        <c:majorGridlines/>
        <c:min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6156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Retained In Bear Creek Reservoir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00043744531942"/>
          <c:y val="9.9285870516185523E-2"/>
          <c:w val="0.75776947918274962"/>
          <c:h val="0.85880540974044961"/>
        </c:manualLayout>
      </c:layout>
      <c:pieChart>
        <c:varyColors val="1"/>
        <c:ser>
          <c:idx val="0"/>
          <c:order val="0"/>
          <c:tx>
            <c:strRef>
              <c:f>Loading!$P$62</c:f>
              <c:strCache>
                <c:ptCount val="1"/>
                <c:pt idx="0">
                  <c:v>% Retained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Loading!$Q$56:$T$56</c:f>
              <c:strCache>
                <c:ptCount val="4"/>
                <c:pt idx="0">
                  <c:v>TN</c:v>
                </c:pt>
                <c:pt idx="1">
                  <c:v>NO3</c:v>
                </c:pt>
                <c:pt idx="2">
                  <c:v>TP</c:v>
                </c:pt>
                <c:pt idx="3">
                  <c:v>TSS</c:v>
                </c:pt>
              </c:strCache>
            </c:strRef>
          </c:cat>
          <c:val>
            <c:numRef>
              <c:f>Loading!$Q$62:$T$62</c:f>
              <c:numCache>
                <c:formatCode>0%</c:formatCode>
                <c:ptCount val="4"/>
                <c:pt idx="0">
                  <c:v>1.1950998898160974</c:v>
                </c:pt>
                <c:pt idx="1">
                  <c:v>0.89175998173104043</c:v>
                </c:pt>
                <c:pt idx="2">
                  <c:v>0.46936901066101477</c:v>
                </c:pt>
                <c:pt idx="3">
                  <c:v>0.62900900455984199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1-448F-9687-CD3309B62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Total Phosphorus Deposition in Bear Creek Reservoir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Loading!$A$128</c:f>
              <c:strCache>
                <c:ptCount val="1"/>
                <c:pt idx="0">
                  <c:v>BCR Total Phosphorus Deposition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numRef>
              <c:f>Loading!$B$127:$H$127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Loading!$B$128:$H$128</c:f>
              <c:numCache>
                <c:formatCode>#,##0</c:formatCode>
                <c:ptCount val="7"/>
                <c:pt idx="0">
                  <c:v>667</c:v>
                </c:pt>
                <c:pt idx="1">
                  <c:v>1014</c:v>
                </c:pt>
                <c:pt idx="2">
                  <c:v>1395</c:v>
                </c:pt>
                <c:pt idx="3">
                  <c:v>223</c:v>
                </c:pt>
                <c:pt idx="4">
                  <c:v>374</c:v>
                </c:pt>
                <c:pt idx="5">
                  <c:v>6759</c:v>
                </c:pt>
                <c:pt idx="6">
                  <c:v>2081.8199934877275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7-4373-B897-BF0B7C9D5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15"/>
        <c:axId val="56541184"/>
        <c:axId val="56542720"/>
      </c:barChart>
      <c:catAx>
        <c:axId val="56541184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crossAx val="56542720"/>
        <c:crosses val="autoZero"/>
        <c:auto val="1"/>
        <c:lblAlgn val="ctr"/>
        <c:lblOffset val="100"/>
        <c:tickLblSkip val="1"/>
        <c:noMultiLvlLbl val="0"/>
      </c:catAx>
      <c:valAx>
        <c:axId val="56542720"/>
        <c:scaling>
          <c:orientation val="minMax"/>
          <c:max val="70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TP pounds/year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6541184"/>
        <c:crosses val="autoZero"/>
        <c:crossBetween val="between"/>
        <c:majorUnit val="1000"/>
        <c:minorUnit val="500"/>
      </c:valAx>
      <c:spPr>
        <a:noFill/>
      </c:spPr>
    </c:plotArea>
    <c:plotVisOnly val="1"/>
    <c:dispBlanksAs val="gap"/>
    <c:showDLblsOverMax val="0"/>
  </c:chart>
  <c:spPr>
    <a:gradFill>
      <a:gsLst>
        <a:gs pos="0">
          <a:schemeClr val="tx2">
            <a:lumMod val="40000"/>
            <a:lumOff val="6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Carlson Seasonal Trophic Status Index [TSI]</a:t>
            </a:r>
          </a:p>
        </c:rich>
      </c:tx>
      <c:layout>
        <c:manualLayout>
          <c:xMode val="edge"/>
          <c:yMode val="edge"/>
          <c:x val="0.23773006134969324"/>
          <c:y val="3.4591194968553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82692897653738E-2"/>
          <c:y val="0.12584117534088718"/>
          <c:w val="0.92357584931513192"/>
          <c:h val="0.7769230523013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Carlson!$A$18</c:f>
              <c:strCache>
                <c:ptCount val="1"/>
                <c:pt idx="0">
                  <c:v>Carlson's Annual</c:v>
                </c:pt>
              </c:strCache>
            </c:strRef>
          </c:tx>
          <c:invertIfNegative val="0"/>
          <c:cat>
            <c:numRef>
              <c:f>Carlson!$B$27:$Z$27</c:f>
              <c:numCache>
                <c:formatCode>General</c:formatCode>
                <c:ptCount val="25"/>
                <c:pt idx="0">
                  <c:v>1988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Carlson!$B$28:$Z$28</c:f>
              <c:numCache>
                <c:formatCode>0.00</c:formatCode>
                <c:ptCount val="25"/>
                <c:pt idx="0">
                  <c:v>60.39915070688658</c:v>
                </c:pt>
                <c:pt idx="1">
                  <c:v>62.922363589547444</c:v>
                </c:pt>
                <c:pt idx="2">
                  <c:v>62.111684953260315</c:v>
                </c:pt>
                <c:pt idx="3">
                  <c:v>58.344593382015127</c:v>
                </c:pt>
                <c:pt idx="4">
                  <c:v>60.120150932072441</c:v>
                </c:pt>
                <c:pt idx="5">
                  <c:v>51.089468090678203</c:v>
                </c:pt>
                <c:pt idx="6">
                  <c:v>52.699762908336595</c:v>
                </c:pt>
                <c:pt idx="7">
                  <c:v>53.361633839203677</c:v>
                </c:pt>
                <c:pt idx="8">
                  <c:v>50.833901052705436</c:v>
                </c:pt>
                <c:pt idx="9">
                  <c:v>52.427928247314178</c:v>
                </c:pt>
                <c:pt idx="10">
                  <c:v>55.711306281437082</c:v>
                </c:pt>
                <c:pt idx="11">
                  <c:v>56.840099404483801</c:v>
                </c:pt>
                <c:pt idx="12">
                  <c:v>54.070692957559743</c:v>
                </c:pt>
                <c:pt idx="13">
                  <c:v>56.601461813604963</c:v>
                </c:pt>
                <c:pt idx="14">
                  <c:v>49.808003998448534</c:v>
                </c:pt>
                <c:pt idx="15">
                  <c:v>54.616214061986739</c:v>
                </c:pt>
                <c:pt idx="16">
                  <c:v>49.875067908335467</c:v>
                </c:pt>
                <c:pt idx="17">
                  <c:v>52.785985215663082</c:v>
                </c:pt>
                <c:pt idx="18">
                  <c:v>55.561102668211014</c:v>
                </c:pt>
                <c:pt idx="19">
                  <c:v>52.133374222986525</c:v>
                </c:pt>
                <c:pt idx="20">
                  <c:v>53.647696846285726</c:v>
                </c:pt>
                <c:pt idx="21">
                  <c:v>53.403624208967244</c:v>
                </c:pt>
                <c:pt idx="22">
                  <c:v>56.414425174483391</c:v>
                </c:pt>
                <c:pt idx="23">
                  <c:v>57.478491848055995</c:v>
                </c:pt>
                <c:pt idx="24">
                  <c:v>50.183465718386536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9-48B9-99B3-B428FCE1D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83264"/>
        <c:axId val="70685056"/>
      </c:barChart>
      <c:catAx>
        <c:axId val="706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8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685056"/>
        <c:scaling>
          <c:orientation val="minMax"/>
          <c:max val="6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83264"/>
        <c:crosses val="autoZero"/>
        <c:crossBetween val="between"/>
        <c:minorUnit val="10"/>
      </c:valAx>
      <c:spPr>
        <a:gradFill>
          <a:gsLst>
            <a:gs pos="67000">
              <a:srgbClr val="00B050">
                <a:alpha val="78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Carlson's Annual Trophic Status Index [TSI]  
</a:t>
            </a:r>
          </a:p>
        </c:rich>
      </c:tx>
      <c:layout>
        <c:manualLayout>
          <c:xMode val="edge"/>
          <c:yMode val="edge"/>
          <c:x val="0.2458521870286576"/>
          <c:y val="3.5031847133758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20669405625143E-2"/>
          <c:y val="0.11604644528129666"/>
          <c:w val="0.91237266492943359"/>
          <c:h val="0.749424087737064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Carlson!$C$38:$Z$38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Carlson!$C$39:$Z$39</c:f>
              <c:numCache>
                <c:formatCode>#,##0</c:formatCode>
                <c:ptCount val="24"/>
                <c:pt idx="0">
                  <c:v>57.974168699280114</c:v>
                </c:pt>
                <c:pt idx="1">
                  <c:v>61.044107370954897</c:v>
                </c:pt>
                <c:pt idx="2">
                  <c:v>62.083167664011228</c:v>
                </c:pt>
                <c:pt idx="3">
                  <c:v>61.487265569974134</c:v>
                </c:pt>
                <c:pt idx="4">
                  <c:v>57.92951834427955</c:v>
                </c:pt>
                <c:pt idx="5">
                  <c:v>53.975841238330908</c:v>
                </c:pt>
                <c:pt idx="6">
                  <c:v>53.435718133535012</c:v>
                </c:pt>
                <c:pt idx="7">
                  <c:v>49.371855280700778</c:v>
                </c:pt>
                <c:pt idx="8">
                  <c:v>50.904302358205541</c:v>
                </c:pt>
                <c:pt idx="9">
                  <c:v>54.339987917209079</c:v>
                </c:pt>
                <c:pt idx="10">
                  <c:v>57.759224255437537</c:v>
                </c:pt>
                <c:pt idx="11">
                  <c:v>55.556119488978311</c:v>
                </c:pt>
                <c:pt idx="12">
                  <c:v>58.735529951742912</c:v>
                </c:pt>
                <c:pt idx="13">
                  <c:v>53.019062124775537</c:v>
                </c:pt>
                <c:pt idx="14">
                  <c:v>56.959189884506621</c:v>
                </c:pt>
                <c:pt idx="15">
                  <c:v>51.382721957747123</c:v>
                </c:pt>
                <c:pt idx="16">
                  <c:v>49.42158492671539</c:v>
                </c:pt>
                <c:pt idx="17">
                  <c:v>60.055490460292823</c:v>
                </c:pt>
                <c:pt idx="18">
                  <c:v>57.771922969263748</c:v>
                </c:pt>
                <c:pt idx="19">
                  <c:v>55.8091919353976</c:v>
                </c:pt>
                <c:pt idx="20">
                  <c:v>54.26039610905358</c:v>
                </c:pt>
                <c:pt idx="21">
                  <c:v>62.436800570003612</c:v>
                </c:pt>
                <c:pt idx="22">
                  <c:v>64.325220193307089</c:v>
                </c:pt>
                <c:pt idx="23">
                  <c:v>55.398885311993162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A-4E17-97D0-C5A2D500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59552"/>
        <c:axId val="70761088"/>
      </c:barChart>
      <c:catAx>
        <c:axId val="7075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6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761088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59552"/>
        <c:crosses val="autoZero"/>
        <c:crossBetween val="between"/>
        <c:minorUnit val="10"/>
      </c:valAx>
      <c:spPr>
        <a:gradFill>
          <a:gsLst>
            <a:gs pos="65000">
              <a:srgbClr val="00B050">
                <a:alpha val="86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Walker's Growing Season TSI Trophic Status
</a:t>
            </a:r>
          </a:p>
        </c:rich>
      </c:tx>
      <c:layout>
        <c:manualLayout>
          <c:xMode val="edge"/>
          <c:yMode val="edge"/>
          <c:x val="0.31267217630857946"/>
          <c:y val="3.5460992907801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97574864545453E-2"/>
          <c:y val="0.14746255520455137"/>
          <c:w val="0.90111783093760756"/>
          <c:h val="0.6853022261106250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Walker!$G$55</c:f>
              <c:strCache>
                <c:ptCount val="1"/>
                <c:pt idx="0">
                  <c:v>TSI Index</c:v>
                </c:pt>
              </c:strCache>
            </c:strRef>
          </c:tx>
          <c:spPr>
            <a:ln w="38100">
              <a:noFill/>
              <a:prstDash val="solid"/>
            </a:ln>
          </c:spPr>
          <c:invertIfNegative val="0"/>
          <c:cat>
            <c:numRef>
              <c:f>Walker!$AC$16:$AZ$16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Walker!$AC$29:$AZ$29</c:f>
              <c:numCache>
                <c:formatCode>0.0</c:formatCode>
                <c:ptCount val="24"/>
                <c:pt idx="0">
                  <c:v>78.123030725637946</c:v>
                </c:pt>
                <c:pt idx="1">
                  <c:v>78.677007575415374</c:v>
                </c:pt>
                <c:pt idx="2">
                  <c:v>81.752642812407174</c:v>
                </c:pt>
                <c:pt idx="3">
                  <c:v>80.275949218982078</c:v>
                </c:pt>
                <c:pt idx="4">
                  <c:v>79.540869930884469</c:v>
                </c:pt>
                <c:pt idx="5">
                  <c:v>75.980696506514533</c:v>
                </c:pt>
                <c:pt idx="6">
                  <c:v>75.001180195448754</c:v>
                </c:pt>
                <c:pt idx="7">
                  <c:v>69.068003570215225</c:v>
                </c:pt>
                <c:pt idx="8">
                  <c:v>70.036413293150972</c:v>
                </c:pt>
                <c:pt idx="9">
                  <c:v>76.453195938030177</c:v>
                </c:pt>
                <c:pt idx="10">
                  <c:v>77.551434902448648</c:v>
                </c:pt>
                <c:pt idx="11">
                  <c:v>74.075052262344784</c:v>
                </c:pt>
                <c:pt idx="12">
                  <c:v>76.082082831917887</c:v>
                </c:pt>
                <c:pt idx="13">
                  <c:v>71.66954115911571</c:v>
                </c:pt>
                <c:pt idx="14">
                  <c:v>75.330002705916598</c:v>
                </c:pt>
                <c:pt idx="15">
                  <c:v>56.476884681182305</c:v>
                </c:pt>
                <c:pt idx="16">
                  <c:v>66.721852063551978</c:v>
                </c:pt>
                <c:pt idx="17">
                  <c:v>75.42482566659578</c:v>
                </c:pt>
                <c:pt idx="18">
                  <c:v>77.038671695675362</c:v>
                </c:pt>
                <c:pt idx="19">
                  <c:v>72.608843661407107</c:v>
                </c:pt>
                <c:pt idx="20">
                  <c:v>70.614427977636282</c:v>
                </c:pt>
                <c:pt idx="21">
                  <c:v>73.403582934388339</c:v>
                </c:pt>
                <c:pt idx="22">
                  <c:v>81.322264886098068</c:v>
                </c:pt>
                <c:pt idx="23">
                  <c:v>74.301484752033417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B-4DC3-84D9-1DEC310FD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57696"/>
        <c:axId val="70590848"/>
      </c:barChart>
      <c:lineChart>
        <c:grouping val="standard"/>
        <c:varyColors val="0"/>
        <c:ser>
          <c:idx val="0"/>
          <c:order val="0"/>
          <c:tx>
            <c:strRef>
              <c:f>Walker!$G$52</c:f>
              <c:strCache>
                <c:ptCount val="1"/>
                <c:pt idx="0">
                  <c:v>Chlorophyll-a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Walker!$AC$16:$AZ$16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Walker!$AC$18:$AZ$18</c:f>
              <c:numCache>
                <c:formatCode>0.00</c:formatCode>
                <c:ptCount val="24"/>
                <c:pt idx="0">
                  <c:v>39.954269549603552</c:v>
                </c:pt>
                <c:pt idx="1">
                  <c:v>55.565533829982016</c:v>
                </c:pt>
                <c:pt idx="2">
                  <c:v>58.461430738911787</c:v>
                </c:pt>
                <c:pt idx="3">
                  <c:v>67.201909026395739</c:v>
                </c:pt>
                <c:pt idx="4">
                  <c:v>54.525117899516516</c:v>
                </c:pt>
                <c:pt idx="5">
                  <c:v>65.712923624392289</c:v>
                </c:pt>
                <c:pt idx="6">
                  <c:v>45.83717154626855</c:v>
                </c:pt>
                <c:pt idx="7">
                  <c:v>34.269184011910241</c:v>
                </c:pt>
                <c:pt idx="8">
                  <c:v>36.314818447701668</c:v>
                </c:pt>
                <c:pt idx="9">
                  <c:v>58.660330444060072</c:v>
                </c:pt>
                <c:pt idx="10">
                  <c:v>65.523946072984643</c:v>
                </c:pt>
                <c:pt idx="11">
                  <c:v>63.413153176808436</c:v>
                </c:pt>
                <c:pt idx="12">
                  <c:v>62.074253956655305</c:v>
                </c:pt>
                <c:pt idx="13">
                  <c:v>50.859754077616223</c:v>
                </c:pt>
                <c:pt idx="14">
                  <c:v>59.522913145001397</c:v>
                </c:pt>
                <c:pt idx="15">
                  <c:v>57.206726682721325</c:v>
                </c:pt>
                <c:pt idx="16">
                  <c:v>46.991387390920949</c:v>
                </c:pt>
                <c:pt idx="17">
                  <c:v>66.870400173595584</c:v>
                </c:pt>
                <c:pt idx="18">
                  <c:v>65.400697459443251</c:v>
                </c:pt>
                <c:pt idx="19">
                  <c:v>59.241080069629163</c:v>
                </c:pt>
                <c:pt idx="20">
                  <c:v>51.683978405188284</c:v>
                </c:pt>
                <c:pt idx="21">
                  <c:v>66.47375434130619</c:v>
                </c:pt>
                <c:pt idx="22">
                  <c:v>67.201909026395739</c:v>
                </c:pt>
                <c:pt idx="23">
                  <c:v>50.516404523452806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B-4DC3-84D9-1DEC310FD2E1}"/>
            </c:ext>
          </c:extLst>
        </c:ser>
        <c:ser>
          <c:idx val="1"/>
          <c:order val="1"/>
          <c:tx>
            <c:strRef>
              <c:f>Walker!$G$53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Walker!$AC$16:$AZ$16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Walker!$AC$21:$AZ$21</c:f>
              <c:numCache>
                <c:formatCode>0.00</c:formatCode>
                <c:ptCount val="24"/>
                <c:pt idx="0">
                  <c:v>105.23732345422789</c:v>
                </c:pt>
                <c:pt idx="1">
                  <c:v>104.14677889764283</c:v>
                </c:pt>
                <c:pt idx="2">
                  <c:v>106.75135640672498</c:v>
                </c:pt>
                <c:pt idx="3">
                  <c:v>90.584875613041092</c:v>
                </c:pt>
                <c:pt idx="4">
                  <c:v>81.427664114480308</c:v>
                </c:pt>
                <c:pt idx="5">
                  <c:v>68.683738801752057</c:v>
                </c:pt>
                <c:pt idx="6">
                  <c:v>73.344504155515523</c:v>
                </c:pt>
                <c:pt idx="7">
                  <c:v>71.178068191018056</c:v>
                </c:pt>
                <c:pt idx="8">
                  <c:v>76.822735173828832</c:v>
                </c:pt>
                <c:pt idx="9">
                  <c:v>75.017910212003002</c:v>
                </c:pt>
                <c:pt idx="10">
                  <c:v>82.689707094897571</c:v>
                </c:pt>
                <c:pt idx="11">
                  <c:v>78.715149167140993</c:v>
                </c:pt>
                <c:pt idx="12">
                  <c:v>82.753976813015143</c:v>
                </c:pt>
                <c:pt idx="13">
                  <c:v>74.00095640843179</c:v>
                </c:pt>
                <c:pt idx="14">
                  <c:v>76.562167504225187</c:v>
                </c:pt>
                <c:pt idx="15">
                  <c:v>64.838342612330891</c:v>
                </c:pt>
                <c:pt idx="16">
                  <c:v>67.135202490872658</c:v>
                </c:pt>
                <c:pt idx="17">
                  <c:v>82.430544899764982</c:v>
                </c:pt>
                <c:pt idx="18">
                  <c:v>77.95505787670551</c:v>
                </c:pt>
                <c:pt idx="19">
                  <c:v>73.241573337517138</c:v>
                </c:pt>
                <c:pt idx="20">
                  <c:v>80.299478324726664</c:v>
                </c:pt>
                <c:pt idx="21">
                  <c:v>91.626949643557182</c:v>
                </c:pt>
                <c:pt idx="22">
                  <c:v>94.410650455624605</c:v>
                </c:pt>
                <c:pt idx="23">
                  <c:v>76.075469502422848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3B-4DC3-84D9-1DEC310FD2E1}"/>
            </c:ext>
          </c:extLst>
        </c:ser>
        <c:ser>
          <c:idx val="2"/>
          <c:order val="2"/>
          <c:tx>
            <c:strRef>
              <c:f>Walker!$G$54</c:f>
              <c:strCache>
                <c:ptCount val="1"/>
                <c:pt idx="0">
                  <c:v>Sechhi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Walker!$AC$16:$AZ$16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Walker!$AC$24:$AZ$24</c:f>
              <c:numCache>
                <c:formatCode>0.00</c:formatCode>
                <c:ptCount val="24"/>
                <c:pt idx="0">
                  <c:v>58.073026973148814</c:v>
                </c:pt>
                <c:pt idx="1">
                  <c:v>57.060845376748709</c:v>
                </c:pt>
                <c:pt idx="2">
                  <c:v>55.869127614357176</c:v>
                </c:pt>
                <c:pt idx="3">
                  <c:v>62.129262586264701</c:v>
                </c:pt>
                <c:pt idx="4">
                  <c:v>69.080907012382241</c:v>
                </c:pt>
                <c:pt idx="5">
                  <c:v>52.807093237995446</c:v>
                </c:pt>
                <c:pt idx="6">
                  <c:v>66.440722664986438</c:v>
                </c:pt>
                <c:pt idx="7">
                  <c:v>62.129262586264701</c:v>
                </c:pt>
                <c:pt idx="8">
                  <c:v>60.835935291730678</c:v>
                </c:pt>
                <c:pt idx="9">
                  <c:v>55.031061001521465</c:v>
                </c:pt>
                <c:pt idx="10">
                  <c:v>55.134574086292005</c:v>
                </c:pt>
                <c:pt idx="11">
                  <c:v>51.235802304246434</c:v>
                </c:pt>
                <c:pt idx="12">
                  <c:v>63.488373835154341</c:v>
                </c:pt>
                <c:pt idx="13">
                  <c:v>58.41843895246609</c:v>
                </c:pt>
                <c:pt idx="14">
                  <c:v>64.922011586632749</c:v>
                </c:pt>
                <c:pt idx="15">
                  <c:v>54.114638300921229</c:v>
                </c:pt>
                <c:pt idx="16">
                  <c:v>53.126608849154415</c:v>
                </c:pt>
                <c:pt idx="17">
                  <c:v>64.922011586632749</c:v>
                </c:pt>
                <c:pt idx="18">
                  <c:v>60.835935291730678</c:v>
                </c:pt>
                <c:pt idx="19">
                  <c:v>63.488373835154341</c:v>
                </c:pt>
                <c:pt idx="20">
                  <c:v>56.189460550357225</c:v>
                </c:pt>
                <c:pt idx="21">
                  <c:v>66.129594978639489</c:v>
                </c:pt>
                <c:pt idx="22">
                  <c:v>70.889225718014615</c:v>
                </c:pt>
                <c:pt idx="23">
                  <c:v>67.561225556452669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3B-4DC3-84D9-1DEC310FD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57696"/>
        <c:axId val="70590848"/>
      </c:lineChart>
      <c:catAx>
        <c:axId val="7095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7059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90848"/>
        <c:scaling>
          <c:orientation val="minMax"/>
          <c:max val="120"/>
          <c:min val="20"/>
        </c:scaling>
        <c:delete val="0"/>
        <c:axPos val="l"/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70957696"/>
        <c:crosses val="autoZero"/>
        <c:crossBetween val="between"/>
        <c:minorUnit val="10"/>
      </c:valAx>
      <c:spPr>
        <a:gradFill>
          <a:gsLst>
            <a:gs pos="65000">
              <a:srgbClr val="00B050">
                <a:alpha val="77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543908985061057"/>
          <c:y val="6.580108337521641E-2"/>
          <c:w val="0.1265681652517828"/>
          <c:h val="0.22806841034313394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4"/>
          </a:solidFill>
          <a:prstDash val="solid"/>
        </a:ln>
        <a:effectLst/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Walker Seasonal Trophic State Index</a:t>
            </a:r>
          </a:p>
        </c:rich>
      </c:tx>
      <c:layout>
        <c:manualLayout>
          <c:xMode val="edge"/>
          <c:yMode val="edge"/>
          <c:x val="0.27130852340938238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2586062132662"/>
          <c:y val="0.12736318407960198"/>
          <c:w val="0.89877413937869965"/>
          <c:h val="0.62487562189060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Walker!$A$52</c:f>
              <c:strCache>
                <c:ptCount val="1"/>
                <c:pt idx="0">
                  <c:v>Walker 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Walker!$AC$30:$AZ$31</c:f>
              <c:multiLvlStrCache>
                <c:ptCount val="24"/>
                <c:lvl>
                  <c:pt idx="0">
                    <c:v>1991</c:v>
                  </c:pt>
                  <c:pt idx="1">
                    <c:v>1992</c:v>
                  </c:pt>
                  <c:pt idx="2">
                    <c:v>1993</c:v>
                  </c:pt>
                  <c:pt idx="3">
                    <c:v>1994</c:v>
                  </c:pt>
                  <c:pt idx="4">
                    <c:v>1995</c:v>
                  </c:pt>
                  <c:pt idx="5">
                    <c:v>1996</c:v>
                  </c:pt>
                  <c:pt idx="6">
                    <c:v>1997</c:v>
                  </c:pt>
                  <c:pt idx="7">
                    <c:v>1998</c:v>
                  </c:pt>
                  <c:pt idx="8">
                    <c:v>1999</c:v>
                  </c:pt>
                  <c:pt idx="9">
                    <c:v>2000</c:v>
                  </c:pt>
                  <c:pt idx="10">
                    <c:v>2001</c:v>
                  </c:pt>
                  <c:pt idx="11">
                    <c:v>2002</c:v>
                  </c:pt>
                  <c:pt idx="12">
                    <c:v>2003</c:v>
                  </c:pt>
                  <c:pt idx="13">
                    <c:v>2004</c:v>
                  </c:pt>
                  <c:pt idx="14">
                    <c:v>2005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</c:lvl>
                <c:lvl>
                  <c:pt idx="0">
                    <c:v>Hyp</c:v>
                  </c:pt>
                  <c:pt idx="1">
                    <c:v>Hyp</c:v>
                  </c:pt>
                  <c:pt idx="2">
                    <c:v>Hyp</c:v>
                  </c:pt>
                  <c:pt idx="3">
                    <c:v>Hyp</c:v>
                  </c:pt>
                  <c:pt idx="4">
                    <c:v>Hyp</c:v>
                  </c:pt>
                  <c:pt idx="5">
                    <c:v>Eu-hyp</c:v>
                  </c:pt>
                  <c:pt idx="6">
                    <c:v>Eu</c:v>
                  </c:pt>
                  <c:pt idx="7">
                    <c:v>Eu</c:v>
                  </c:pt>
                  <c:pt idx="8">
                    <c:v>Eu</c:v>
                  </c:pt>
                  <c:pt idx="9">
                    <c:v>Eu-hyp</c:v>
                  </c:pt>
                  <c:pt idx="10">
                    <c:v>Eu-hyp</c:v>
                  </c:pt>
                  <c:pt idx="11">
                    <c:v>Eu</c:v>
                  </c:pt>
                  <c:pt idx="12">
                    <c:v>Eu-hyp</c:v>
                  </c:pt>
                  <c:pt idx="13">
                    <c:v>Eu</c:v>
                  </c:pt>
                  <c:pt idx="14">
                    <c:v>Eu</c:v>
                  </c:pt>
                  <c:pt idx="15">
                    <c:v>Eu</c:v>
                  </c:pt>
                  <c:pt idx="16">
                    <c:v>Eu</c:v>
                  </c:pt>
                  <c:pt idx="17">
                    <c:v>Eu</c:v>
                  </c:pt>
                  <c:pt idx="18">
                    <c:v>Eu-hyp</c:v>
                  </c:pt>
                  <c:pt idx="19">
                    <c:v>EU</c:v>
                  </c:pt>
                  <c:pt idx="20">
                    <c:v>EU</c:v>
                  </c:pt>
                  <c:pt idx="21">
                    <c:v>EU</c:v>
                  </c:pt>
                  <c:pt idx="22">
                    <c:v>Eu-hyp</c:v>
                  </c:pt>
                  <c:pt idx="23">
                    <c:v>EU</c:v>
                  </c:pt>
                </c:lvl>
              </c:multiLvlStrCache>
            </c:multiLvlStrRef>
          </c:cat>
          <c:val>
            <c:numRef>
              <c:f>Walker!$AC$29:$AZ$29</c:f>
              <c:numCache>
                <c:formatCode>0.0</c:formatCode>
                <c:ptCount val="24"/>
                <c:pt idx="0">
                  <c:v>78.123030725637946</c:v>
                </c:pt>
                <c:pt idx="1">
                  <c:v>78.677007575415374</c:v>
                </c:pt>
                <c:pt idx="2">
                  <c:v>81.752642812407174</c:v>
                </c:pt>
                <c:pt idx="3">
                  <c:v>80.275949218982078</c:v>
                </c:pt>
                <c:pt idx="4">
                  <c:v>79.540869930884469</c:v>
                </c:pt>
                <c:pt idx="5">
                  <c:v>75.980696506514533</c:v>
                </c:pt>
                <c:pt idx="6">
                  <c:v>75.001180195448754</c:v>
                </c:pt>
                <c:pt idx="7">
                  <c:v>69.068003570215225</c:v>
                </c:pt>
                <c:pt idx="8">
                  <c:v>70.036413293150972</c:v>
                </c:pt>
                <c:pt idx="9">
                  <c:v>76.453195938030177</c:v>
                </c:pt>
                <c:pt idx="10">
                  <c:v>77.551434902448648</c:v>
                </c:pt>
                <c:pt idx="11">
                  <c:v>74.075052262344784</c:v>
                </c:pt>
                <c:pt idx="12">
                  <c:v>76.082082831917887</c:v>
                </c:pt>
                <c:pt idx="13">
                  <c:v>71.66954115911571</c:v>
                </c:pt>
                <c:pt idx="14">
                  <c:v>75.330002705916598</c:v>
                </c:pt>
                <c:pt idx="15">
                  <c:v>56.476884681182305</c:v>
                </c:pt>
                <c:pt idx="16">
                  <c:v>66.721852063551978</c:v>
                </c:pt>
                <c:pt idx="17">
                  <c:v>75.42482566659578</c:v>
                </c:pt>
                <c:pt idx="18">
                  <c:v>77.038671695675362</c:v>
                </c:pt>
                <c:pt idx="19">
                  <c:v>72.608843661407107</c:v>
                </c:pt>
                <c:pt idx="20">
                  <c:v>70.614427977636282</c:v>
                </c:pt>
                <c:pt idx="21">
                  <c:v>73.403582934388339</c:v>
                </c:pt>
                <c:pt idx="22">
                  <c:v>81.322264886098068</c:v>
                </c:pt>
                <c:pt idx="23">
                  <c:v>74.301484752033417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6-4A44-B082-779250B27B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0688768"/>
        <c:axId val="70768512"/>
      </c:barChart>
      <c:catAx>
        <c:axId val="7068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68512"/>
        <c:crosses val="autoZero"/>
        <c:auto val="1"/>
        <c:lblAlgn val="ctr"/>
        <c:lblOffset val="100"/>
        <c:tickMarkSkip val="1"/>
        <c:noMultiLvlLbl val="0"/>
      </c:catAx>
      <c:valAx>
        <c:axId val="70768512"/>
        <c:scaling>
          <c:orientation val="minMax"/>
          <c:max val="85"/>
          <c:min val="5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88768"/>
        <c:crosses val="autoZero"/>
        <c:crossBetween val="between"/>
        <c:majorUnit val="5"/>
      </c:valAx>
      <c:dTable>
        <c:showHorzBorder val="0"/>
        <c:showVertBorder val="1"/>
        <c:showOutline val="1"/>
        <c:showKeys val="0"/>
        <c:spPr>
          <a:ln w="25400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</c:dTable>
      <c:spPr>
        <a:gradFill>
          <a:gsLst>
            <a:gs pos="71000">
              <a:srgbClr val="00B050">
                <a:alpha val="75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254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Bear Creek Reservoir 2014 In-Flow Estimates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Discharge'!$A$22</c:f>
              <c:strCache>
                <c:ptCount val="1"/>
                <c:pt idx="0">
                  <c:v>Total Inflow</c:v>
                </c:pt>
              </c:strCache>
            </c:strRef>
          </c:tx>
          <c:invertIfNegative val="0"/>
          <c:cat>
            <c:strRef>
              <c:f>'Monthly Discharge'!$B$19:$M$19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Discharge'!$B$22:$M$22</c:f>
              <c:numCache>
                <c:formatCode>#,##0.0</c:formatCode>
                <c:ptCount val="12"/>
                <c:pt idx="0">
                  <c:v>2028.6090000000002</c:v>
                </c:pt>
                <c:pt idx="1">
                  <c:v>2564.8122000000003</c:v>
                </c:pt>
                <c:pt idx="2">
                  <c:v>403.26288000000005</c:v>
                </c:pt>
                <c:pt idx="3">
                  <c:v>4664.0160000000005</c:v>
                </c:pt>
                <c:pt idx="4">
                  <c:v>9362.3379000000004</c:v>
                </c:pt>
                <c:pt idx="5">
                  <c:v>3765.7170000000001</c:v>
                </c:pt>
                <c:pt idx="6">
                  <c:v>1779.6433500000001</c:v>
                </c:pt>
                <c:pt idx="7">
                  <c:v>2560.0430850000002</c:v>
                </c:pt>
                <c:pt idx="8">
                  <c:v>1197.5337</c:v>
                </c:pt>
                <c:pt idx="9">
                  <c:v>1979.4305999999999</c:v>
                </c:pt>
                <c:pt idx="10">
                  <c:v>676.99620000000004</c:v>
                </c:pt>
                <c:pt idx="11">
                  <c:v>400.18923000000001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B-48E8-B77B-8FEF867E6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38208"/>
        <c:axId val="71074176"/>
      </c:barChart>
      <c:catAx>
        <c:axId val="70638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1074176"/>
        <c:crosses val="autoZero"/>
        <c:auto val="1"/>
        <c:lblAlgn val="ctr"/>
        <c:lblOffset val="100"/>
        <c:noMultiLvlLbl val="0"/>
      </c:catAx>
      <c:valAx>
        <c:axId val="7107417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Acre-feet/month</a:t>
                </a:r>
              </a:p>
            </c:rich>
          </c:tx>
          <c:layout>
            <c:manualLayout>
              <c:xMode val="edge"/>
              <c:yMode val="edge"/>
              <c:x val="1.7116079815739343E-2"/>
              <c:y val="0.35615027097262447"/>
            </c:manualLayout>
          </c:layout>
          <c:overlay val="0"/>
        </c:title>
        <c:numFmt formatCode="#,##0.0" sourceLinked="1"/>
        <c:majorTickMark val="none"/>
        <c:minorTickMark val="none"/>
        <c:tickLblPos val="nextTo"/>
        <c:crossAx val="70638208"/>
        <c:crosses val="autoZero"/>
        <c:crossBetween val="between"/>
      </c:valAx>
      <c:spPr>
        <a:gradFill>
          <a:gsLst>
            <a:gs pos="0">
              <a:sysClr val="window" lastClr="FFFFFF">
                <a:lumMod val="8500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Bear Creek Reservoir Total Phosphorus [ug/l] Trend</a:t>
            </a:r>
          </a:p>
        </c:rich>
      </c:tx>
      <c:layout>
        <c:manualLayout>
          <c:xMode val="edge"/>
          <c:yMode val="edge"/>
          <c:x val="0.2397476340694224"/>
          <c:y val="3.6423841059602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480801335559273E-2"/>
          <c:y val="0.15011037527593821"/>
          <c:w val="0.90150250417360756"/>
          <c:h val="0.71412803532014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Trends'!$B$14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 Reservoir Trends'!$C$3:$Z$3</c:f>
              <c:numCache>
                <c:formatCode>0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'Annual Reservoir Trends'!$C$14:$Z$14</c:f>
              <c:numCache>
                <c:formatCode>#,##0</c:formatCode>
                <c:ptCount val="24"/>
                <c:pt idx="0">
                  <c:v>144</c:v>
                </c:pt>
                <c:pt idx="1">
                  <c:v>146</c:v>
                </c:pt>
                <c:pt idx="2">
                  <c:v>175</c:v>
                </c:pt>
                <c:pt idx="3">
                  <c:v>83</c:v>
                </c:pt>
                <c:pt idx="4">
                  <c:v>34</c:v>
                </c:pt>
                <c:pt idx="5">
                  <c:v>29</c:v>
                </c:pt>
                <c:pt idx="6">
                  <c:v>38</c:v>
                </c:pt>
                <c:pt idx="7">
                  <c:v>33</c:v>
                </c:pt>
                <c:pt idx="8">
                  <c:v>34</c:v>
                </c:pt>
                <c:pt idx="9">
                  <c:v>59</c:v>
                </c:pt>
                <c:pt idx="10">
                  <c:v>42</c:v>
                </c:pt>
                <c:pt idx="11">
                  <c:v>46</c:v>
                </c:pt>
                <c:pt idx="12">
                  <c:v>79</c:v>
                </c:pt>
                <c:pt idx="13">
                  <c:v>24</c:v>
                </c:pt>
                <c:pt idx="14" formatCode="0">
                  <c:v>33.021419788316948</c:v>
                </c:pt>
                <c:pt idx="15" formatCode="0">
                  <c:v>66.601427985887796</c:v>
                </c:pt>
                <c:pt idx="16" formatCode="0.0">
                  <c:v>29.742840573556929</c:v>
                </c:pt>
                <c:pt idx="17" formatCode="0.0">
                  <c:v>39.799999999999997</c:v>
                </c:pt>
                <c:pt idx="18" formatCode="0.0">
                  <c:v>34.200000000000003</c:v>
                </c:pt>
                <c:pt idx="19" formatCode="0.0">
                  <c:v>28.3</c:v>
                </c:pt>
                <c:pt idx="20" formatCode="0.0">
                  <c:v>33.700000000000003</c:v>
                </c:pt>
                <c:pt idx="21" formatCode="0.0">
                  <c:v>53.4</c:v>
                </c:pt>
                <c:pt idx="22" formatCode="0.0">
                  <c:v>71.400000000000006</c:v>
                </c:pt>
                <c:pt idx="23" formatCode="0.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D-4376-8981-7908D7F7E53C}"/>
            </c:ext>
          </c:extLst>
        </c:ser>
        <c:ser>
          <c:idx val="3"/>
          <c:order val="1"/>
          <c:tx>
            <c:strRef>
              <c:f>'Annual Reservoir Trends'!$B$16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'Annual Reservoir Trends'!$C$3:$Y$3</c:f>
              <c:numCache>
                <c:formatCode>0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'Annual Reservoir Trends'!$C$16:$Z$16</c:f>
              <c:numCache>
                <c:formatCode>#,##0</c:formatCode>
                <c:ptCount val="24"/>
                <c:pt idx="0">
                  <c:v>270</c:v>
                </c:pt>
                <c:pt idx="1">
                  <c:v>201</c:v>
                </c:pt>
                <c:pt idx="2">
                  <c:v>240</c:v>
                </c:pt>
                <c:pt idx="3">
                  <c:v>99</c:v>
                </c:pt>
                <c:pt idx="4">
                  <c:v>52</c:v>
                </c:pt>
                <c:pt idx="5">
                  <c:v>66</c:v>
                </c:pt>
                <c:pt idx="6">
                  <c:v>86</c:v>
                </c:pt>
                <c:pt idx="7">
                  <c:v>69</c:v>
                </c:pt>
                <c:pt idx="8">
                  <c:v>54</c:v>
                </c:pt>
                <c:pt idx="9">
                  <c:v>56</c:v>
                </c:pt>
                <c:pt idx="10">
                  <c:v>64</c:v>
                </c:pt>
                <c:pt idx="11">
                  <c:v>56</c:v>
                </c:pt>
                <c:pt idx="12">
                  <c:v>56</c:v>
                </c:pt>
                <c:pt idx="13">
                  <c:v>44</c:v>
                </c:pt>
                <c:pt idx="14" formatCode="0">
                  <c:v>47.091899981300472</c:v>
                </c:pt>
                <c:pt idx="15" formatCode="0">
                  <c:v>97.33945999875337</c:v>
                </c:pt>
                <c:pt idx="16" formatCode="0.0">
                  <c:v>30.821478699787626</c:v>
                </c:pt>
                <c:pt idx="17" formatCode="0.0">
                  <c:v>62.2</c:v>
                </c:pt>
                <c:pt idx="18" formatCode="0.0">
                  <c:v>35.299999999999997</c:v>
                </c:pt>
                <c:pt idx="19" formatCode="0.0">
                  <c:v>38.9</c:v>
                </c:pt>
                <c:pt idx="20" formatCode="0.0">
                  <c:v>47.9</c:v>
                </c:pt>
                <c:pt idx="21" formatCode="0.0">
                  <c:v>69.8</c:v>
                </c:pt>
                <c:pt idx="22" formatCode="0.0">
                  <c:v>59.8</c:v>
                </c:pt>
                <c:pt idx="23" formatCode="0.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D-4376-8981-7908D7F7E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70688"/>
        <c:axId val="51176576"/>
      </c:barChart>
      <c:catAx>
        <c:axId val="511706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7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7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7068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6627718853755267"/>
          <c:y val="0.19536423841059641"/>
          <c:w val="0.22203664605015838"/>
          <c:h val="0.18874172185432236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100">
                <a:latin typeface="+mn-lt"/>
              </a:rPr>
              <a:t>2014</a:t>
            </a:r>
            <a:r>
              <a:rPr lang="en-US" sz="1100" baseline="0">
                <a:latin typeface="+mn-lt"/>
              </a:rPr>
              <a:t> </a:t>
            </a:r>
            <a:r>
              <a:rPr lang="en-US" sz="1100">
                <a:latin typeface="+mn-lt"/>
              </a:rPr>
              <a:t>Reservoir Inflow [Ac-Ft Per Month] </a:t>
            </a:r>
          </a:p>
        </c:rich>
      </c:tx>
      <c:layout>
        <c:manualLayout>
          <c:xMode val="edge"/>
          <c:yMode val="edge"/>
          <c:x val="0.34678298800439178"/>
          <c:y val="3.26086956521762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5444401517969"/>
          <c:y val="0.10597826086956515"/>
          <c:w val="0.88115677757209077"/>
          <c:h val="0.75000000000001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'Monthly Discharge'!$A$20</c:f>
              <c:strCache>
                <c:ptCount val="1"/>
                <c:pt idx="0">
                  <c:v>Turkey Creek Inflow</c:v>
                </c:pt>
              </c:strCache>
            </c:strRef>
          </c:tx>
          <c:spPr>
            <a:solidFill>
              <a:schemeClr val="accent1"/>
            </a:solidFill>
            <a:ln w="38100">
              <a:noFill/>
              <a:prstDash val="solid"/>
            </a:ln>
          </c:spPr>
          <c:invertIfNegative val="0"/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Discharge'!$B$20:$M$20</c:f>
              <c:numCache>
                <c:formatCode>#,##0.0</c:formatCode>
                <c:ptCount val="12"/>
                <c:pt idx="0">
                  <c:v>1106.5140000000001</c:v>
                </c:pt>
                <c:pt idx="1">
                  <c:v>264.53219999999999</c:v>
                </c:pt>
                <c:pt idx="2">
                  <c:v>183.80427000000003</c:v>
                </c:pt>
                <c:pt idx="3">
                  <c:v>666.2879999999999</c:v>
                </c:pt>
                <c:pt idx="4">
                  <c:v>2846.1999000000001</c:v>
                </c:pt>
                <c:pt idx="5">
                  <c:v>196.31700000000001</c:v>
                </c:pt>
                <c:pt idx="6">
                  <c:v>242.81834999999998</c:v>
                </c:pt>
                <c:pt idx="7">
                  <c:v>377.75158499999998</c:v>
                </c:pt>
                <c:pt idx="8">
                  <c:v>186.2037</c:v>
                </c:pt>
                <c:pt idx="9">
                  <c:v>276.62850000000003</c:v>
                </c:pt>
                <c:pt idx="10">
                  <c:v>155.86380000000003</c:v>
                </c:pt>
                <c:pt idx="11">
                  <c:v>92.209499999999991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B-4737-9A47-ED63360AD237}"/>
            </c:ext>
          </c:extLst>
        </c:ser>
        <c:ser>
          <c:idx val="1"/>
          <c:order val="1"/>
          <c:tx>
            <c:strRef>
              <c:f>'Monthly Discharge'!$A$21</c:f>
              <c:strCache>
                <c:ptCount val="1"/>
                <c:pt idx="0">
                  <c:v>Bear Creek Inflow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8100">
              <a:noFill/>
              <a:prstDash val="solid"/>
            </a:ln>
          </c:spPr>
          <c:invertIfNegative val="0"/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Discharge'!$B$21:$M$21</c:f>
              <c:numCache>
                <c:formatCode>#,##0.0</c:formatCode>
                <c:ptCount val="12"/>
                <c:pt idx="0">
                  <c:v>922.09500000000003</c:v>
                </c:pt>
                <c:pt idx="1">
                  <c:v>2300.2800000000002</c:v>
                </c:pt>
                <c:pt idx="2">
                  <c:v>219.45861000000002</c:v>
                </c:pt>
                <c:pt idx="3">
                  <c:v>3997.728000000001</c:v>
                </c:pt>
                <c:pt idx="4">
                  <c:v>6516.1379999999999</c:v>
                </c:pt>
                <c:pt idx="5">
                  <c:v>3569.4</c:v>
                </c:pt>
                <c:pt idx="6">
                  <c:v>1536.825</c:v>
                </c:pt>
                <c:pt idx="7">
                  <c:v>2182.2915000000003</c:v>
                </c:pt>
                <c:pt idx="8">
                  <c:v>1011.3299999999999</c:v>
                </c:pt>
                <c:pt idx="9">
                  <c:v>1702.8020999999999</c:v>
                </c:pt>
                <c:pt idx="10">
                  <c:v>521.13239999999996</c:v>
                </c:pt>
                <c:pt idx="11">
                  <c:v>307.97973000000002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B-4737-9A47-ED63360A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097344"/>
        <c:axId val="70857472"/>
      </c:barChart>
      <c:lineChart>
        <c:grouping val="standard"/>
        <c:varyColors val="0"/>
        <c:ser>
          <c:idx val="2"/>
          <c:order val="2"/>
          <c:tx>
            <c:strRef>
              <c:f>'Monthly Discharge'!$A$22</c:f>
              <c:strCache>
                <c:ptCount val="1"/>
                <c:pt idx="0">
                  <c:v>Total Inflow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Discharge'!$B$22:$M$22</c:f>
              <c:numCache>
                <c:formatCode>#,##0.0</c:formatCode>
                <c:ptCount val="12"/>
                <c:pt idx="0">
                  <c:v>2028.6090000000002</c:v>
                </c:pt>
                <c:pt idx="1">
                  <c:v>2564.8122000000003</c:v>
                </c:pt>
                <c:pt idx="2">
                  <c:v>403.26288000000005</c:v>
                </c:pt>
                <c:pt idx="3">
                  <c:v>4664.0160000000005</c:v>
                </c:pt>
                <c:pt idx="4">
                  <c:v>9362.3379000000004</c:v>
                </c:pt>
                <c:pt idx="5">
                  <c:v>3765.7170000000001</c:v>
                </c:pt>
                <c:pt idx="6">
                  <c:v>1779.6433500000001</c:v>
                </c:pt>
                <c:pt idx="7">
                  <c:v>2560.0430850000002</c:v>
                </c:pt>
                <c:pt idx="8">
                  <c:v>1197.5337</c:v>
                </c:pt>
                <c:pt idx="9">
                  <c:v>1979.4305999999999</c:v>
                </c:pt>
                <c:pt idx="10">
                  <c:v>676.99620000000004</c:v>
                </c:pt>
                <c:pt idx="11">
                  <c:v>400.18923000000001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7B-4737-9A47-ED63360A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97344"/>
        <c:axId val="70857472"/>
      </c:lineChart>
      <c:catAx>
        <c:axId val="71097344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5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85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Monthly Inflow Acre-Feet</a:t>
                </a:r>
              </a:p>
            </c:rich>
          </c:tx>
          <c:layout>
            <c:manualLayout>
              <c:xMode val="edge"/>
              <c:yMode val="edge"/>
              <c:x val="1.0043103415451501E-2"/>
              <c:y val="0.21195656919964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97344"/>
        <c:crosses val="autoZero"/>
        <c:crossBetween val="between"/>
      </c:valAx>
      <c:spPr>
        <a:gradFill flip="none" rotWithShape="1">
          <a:gsLst>
            <a:gs pos="0">
              <a:srgbClr val="00B0F0">
                <a:alpha val="58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2700000" scaled="1"/>
          <a:tileRect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50838596730547"/>
          <c:y val="0.11601566971148609"/>
          <c:w val="0.24405544726757294"/>
          <c:h val="0.19450361680760331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tx2">
            <a:lumMod val="40000"/>
            <a:lumOff val="6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/>
              <a:t>Estimated Bear Creek Reservoir Inflow (Acre-Ft/Year)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63503914878209"/>
          <c:y val="0.11790411519660959"/>
          <c:w val="0.8226665042525757"/>
          <c:h val="0.717371659491559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'Monthly Discharge'!$B$55</c:f>
              <c:strCache>
                <c:ptCount val="1"/>
                <c:pt idx="0">
                  <c:v>Total Reservoir Inflow (Acre-Ft/Year)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trendlineType val="linear"/>
            <c:dispRSqr val="0"/>
            <c:dispEq val="0"/>
          </c:trendline>
          <c:cat>
            <c:numRef>
              <c:f>'Monthly Discharge'!$A$56:$A$83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'Monthly Discharge'!$B$56:$B$83</c:f>
              <c:numCache>
                <c:formatCode>#,##0</c:formatCode>
                <c:ptCount val="28"/>
                <c:pt idx="0">
                  <c:v>61594.954499999993</c:v>
                </c:pt>
                <c:pt idx="1">
                  <c:v>26201.379000000001</c:v>
                </c:pt>
                <c:pt idx="2">
                  <c:v>7527.4679999999998</c:v>
                </c:pt>
                <c:pt idx="3">
                  <c:v>20266.259999999998</c:v>
                </c:pt>
                <c:pt idx="4">
                  <c:v>25694.7225</c:v>
                </c:pt>
                <c:pt idx="5">
                  <c:v>18384.392999999996</c:v>
                </c:pt>
                <c:pt idx="6">
                  <c:v>11291.201999999999</c:v>
                </c:pt>
                <c:pt idx="7">
                  <c:v>13173.069</c:v>
                </c:pt>
                <c:pt idx="8">
                  <c:v>69556.699499999988</c:v>
                </c:pt>
                <c:pt idx="9">
                  <c:v>22654.783499999998</c:v>
                </c:pt>
                <c:pt idx="10">
                  <c:v>38071.616999999998</c:v>
                </c:pt>
                <c:pt idx="11">
                  <c:v>69122.422500000001</c:v>
                </c:pt>
                <c:pt idx="12">
                  <c:v>52692.275999999998</c:v>
                </c:pt>
                <c:pt idx="13">
                  <c:v>13173.069</c:v>
                </c:pt>
                <c:pt idx="14">
                  <c:v>15134.171499999999</c:v>
                </c:pt>
                <c:pt idx="15">
                  <c:v>4248.6766499999994</c:v>
                </c:pt>
                <c:pt idx="16">
                  <c:v>21641.470499999999</c:v>
                </c:pt>
                <c:pt idx="17">
                  <c:v>20924.913449999996</c:v>
                </c:pt>
                <c:pt idx="18">
                  <c:v>36624.026999999995</c:v>
                </c:pt>
                <c:pt idx="19">
                  <c:v>8497.4680000000008</c:v>
                </c:pt>
                <c:pt idx="20">
                  <c:v>56500</c:v>
                </c:pt>
                <c:pt idx="21">
                  <c:v>19400</c:v>
                </c:pt>
                <c:pt idx="22">
                  <c:v>25943</c:v>
                </c:pt>
                <c:pt idx="23">
                  <c:v>29007</c:v>
                </c:pt>
                <c:pt idx="24">
                  <c:v>9432</c:v>
                </c:pt>
                <c:pt idx="25">
                  <c:v>5868</c:v>
                </c:pt>
                <c:pt idx="26">
                  <c:v>42275</c:v>
                </c:pt>
                <c:pt idx="27">
                  <c:v>31383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F-4567-8250-DDA4A398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99200"/>
        <c:axId val="70900736"/>
      </c:barChart>
      <c:catAx>
        <c:axId val="708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0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90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Acre-Feet Per Year</a:t>
                </a:r>
              </a:p>
            </c:rich>
          </c:tx>
          <c:layout>
            <c:manualLayout>
              <c:xMode val="edge"/>
              <c:yMode val="edge"/>
              <c:x val="3.4091156616426456E-2"/>
              <c:y val="0.232326386068473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99200"/>
        <c:crosses val="autoZero"/>
        <c:crossBetween val="between"/>
        <c:majorUnit val="20000"/>
      </c:valAx>
      <c:spPr>
        <a:gradFill>
          <a:gsLst>
            <a:gs pos="0">
              <a:schemeClr val="bg1">
                <a:lumMod val="75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 cap="rnd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Bear Creek Reservoir 2014 In-Flow Estimates</a:t>
            </a:r>
          </a:p>
        </c:rich>
      </c:tx>
      <c:layout>
        <c:manualLayout>
          <c:xMode val="edge"/>
          <c:yMode val="edge"/>
          <c:x val="0.29159713111771834"/>
          <c:y val="5.15789452308766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Discharge'!$A$20</c:f>
              <c:strCache>
                <c:ptCount val="1"/>
                <c:pt idx="0">
                  <c:v>Turkey Creek Inflow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'Monthly Discharge'!$B$19:$M$19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Discharge'!$B$20:$M$20</c:f>
              <c:numCache>
                <c:formatCode>#,##0.0</c:formatCode>
                <c:ptCount val="12"/>
                <c:pt idx="0">
                  <c:v>1106.5140000000001</c:v>
                </c:pt>
                <c:pt idx="1">
                  <c:v>264.53219999999999</c:v>
                </c:pt>
                <c:pt idx="2">
                  <c:v>183.80427000000003</c:v>
                </c:pt>
                <c:pt idx="3">
                  <c:v>666.2879999999999</c:v>
                </c:pt>
                <c:pt idx="4">
                  <c:v>2846.1999000000001</c:v>
                </c:pt>
                <c:pt idx="5">
                  <c:v>196.31700000000001</c:v>
                </c:pt>
                <c:pt idx="6">
                  <c:v>242.81834999999998</c:v>
                </c:pt>
                <c:pt idx="7">
                  <c:v>377.75158499999998</c:v>
                </c:pt>
                <c:pt idx="8">
                  <c:v>186.2037</c:v>
                </c:pt>
                <c:pt idx="9">
                  <c:v>276.62850000000003</c:v>
                </c:pt>
                <c:pt idx="10">
                  <c:v>155.86380000000003</c:v>
                </c:pt>
                <c:pt idx="11">
                  <c:v>92.209499999999991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3-428A-8805-458FF97DE9A6}"/>
            </c:ext>
          </c:extLst>
        </c:ser>
        <c:ser>
          <c:idx val="1"/>
          <c:order val="1"/>
          <c:tx>
            <c:strRef>
              <c:f>'Monthly Discharge'!$A$21</c:f>
              <c:strCache>
                <c:ptCount val="1"/>
                <c:pt idx="0">
                  <c:v>Bear Creek Inflow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'Monthly Discharge'!$B$19:$M$19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Discharge'!$B$21:$M$21</c:f>
              <c:numCache>
                <c:formatCode>#,##0.0</c:formatCode>
                <c:ptCount val="12"/>
                <c:pt idx="0">
                  <c:v>922.09500000000003</c:v>
                </c:pt>
                <c:pt idx="1">
                  <c:v>2300.2800000000002</c:v>
                </c:pt>
                <c:pt idx="2">
                  <c:v>219.45861000000002</c:v>
                </c:pt>
                <c:pt idx="3">
                  <c:v>3997.728000000001</c:v>
                </c:pt>
                <c:pt idx="4">
                  <c:v>6516.1379999999999</c:v>
                </c:pt>
                <c:pt idx="5">
                  <c:v>3569.4</c:v>
                </c:pt>
                <c:pt idx="6">
                  <c:v>1536.825</c:v>
                </c:pt>
                <c:pt idx="7">
                  <c:v>2182.2915000000003</c:v>
                </c:pt>
                <c:pt idx="8">
                  <c:v>1011.3299999999999</c:v>
                </c:pt>
                <c:pt idx="9">
                  <c:v>1702.8020999999999</c:v>
                </c:pt>
                <c:pt idx="10">
                  <c:v>521.13239999999996</c:v>
                </c:pt>
                <c:pt idx="11">
                  <c:v>307.97973000000002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3-428A-8805-458FF97DE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18208"/>
        <c:axId val="71140480"/>
      </c:barChart>
      <c:catAx>
        <c:axId val="71118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1140480"/>
        <c:crosses val="autoZero"/>
        <c:auto val="1"/>
        <c:lblAlgn val="ctr"/>
        <c:lblOffset val="100"/>
        <c:noMultiLvlLbl val="0"/>
      </c:catAx>
      <c:valAx>
        <c:axId val="71140480"/>
        <c:scaling>
          <c:orientation val="minMax"/>
          <c:max val="5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Acre-feet/month</a:t>
                </a:r>
              </a:p>
            </c:rich>
          </c:tx>
          <c:layout>
            <c:manualLayout>
              <c:xMode val="edge"/>
              <c:yMode val="edge"/>
              <c:x val="6.6553493287305393E-2"/>
              <c:y val="0.2713290397294395"/>
            </c:manualLayout>
          </c:layout>
          <c:overlay val="0"/>
        </c:title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711182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/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forward val="1000"/>
            <c:dispRSqr val="1"/>
            <c:dispEq val="1"/>
            <c:trendlineLbl>
              <c:layout>
                <c:manualLayout>
                  <c:x val="-0.11603507870010829"/>
                  <c:y val="0.1508559008645072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trendline>
            <c:trendlineType val="exp"/>
            <c:dispRSqr val="0"/>
            <c:dispEq val="0"/>
          </c:trendline>
          <c:xVal>
            <c:numRef>
              <c:f>'Monthly Discharge'!$L$112:$L$138</c:f>
              <c:numCache>
                <c:formatCode>#,##0</c:formatCode>
                <c:ptCount val="27"/>
                <c:pt idx="0">
                  <c:v>44.4</c:v>
                </c:pt>
                <c:pt idx="1">
                  <c:v>46</c:v>
                </c:pt>
                <c:pt idx="2">
                  <c:v>46.1</c:v>
                </c:pt>
                <c:pt idx="3">
                  <c:v>44.2</c:v>
                </c:pt>
                <c:pt idx="4">
                  <c:v>42.6</c:v>
                </c:pt>
                <c:pt idx="5">
                  <c:v>39.4</c:v>
                </c:pt>
                <c:pt idx="6">
                  <c:v>36.1</c:v>
                </c:pt>
                <c:pt idx="7">
                  <c:v>36.299999999999997</c:v>
                </c:pt>
                <c:pt idx="8">
                  <c:v>48</c:v>
                </c:pt>
                <c:pt idx="9">
                  <c:v>132</c:v>
                </c:pt>
                <c:pt idx="10">
                  <c:v>391</c:v>
                </c:pt>
                <c:pt idx="11">
                  <c:v>405</c:v>
                </c:pt>
                <c:pt idx="12">
                  <c:v>845.3</c:v>
                </c:pt>
                <c:pt idx="13">
                  <c:v>747</c:v>
                </c:pt>
                <c:pt idx="14">
                  <c:v>551</c:v>
                </c:pt>
                <c:pt idx="15">
                  <c:v>427</c:v>
                </c:pt>
                <c:pt idx="16">
                  <c:v>345</c:v>
                </c:pt>
                <c:pt idx="17">
                  <c:v>315</c:v>
                </c:pt>
                <c:pt idx="18">
                  <c:v>248</c:v>
                </c:pt>
                <c:pt idx="19">
                  <c:v>216</c:v>
                </c:pt>
                <c:pt idx="20">
                  <c:v>191</c:v>
                </c:pt>
                <c:pt idx="21">
                  <c:v>188</c:v>
                </c:pt>
                <c:pt idx="22">
                  <c:v>183</c:v>
                </c:pt>
                <c:pt idx="23">
                  <c:v>160</c:v>
                </c:pt>
                <c:pt idx="24">
                  <c:v>146</c:v>
                </c:pt>
                <c:pt idx="25">
                  <c:v>1000</c:v>
                </c:pt>
                <c:pt idx="26">
                  <c:v>1800</c:v>
                </c:pt>
              </c:numCache>
            </c:numRef>
          </c:xVal>
          <c:yVal>
            <c:numRef>
              <c:f>'Monthly Discharge'!$M$112:$M$138</c:f>
              <c:numCache>
                <c:formatCode>#,##0</c:formatCode>
                <c:ptCount val="27"/>
                <c:pt idx="0">
                  <c:v>6.33</c:v>
                </c:pt>
                <c:pt idx="1">
                  <c:v>6.34</c:v>
                </c:pt>
                <c:pt idx="2">
                  <c:v>6.34</c:v>
                </c:pt>
                <c:pt idx="3">
                  <c:v>6.33</c:v>
                </c:pt>
                <c:pt idx="4">
                  <c:v>6.31</c:v>
                </c:pt>
                <c:pt idx="5">
                  <c:v>6.28</c:v>
                </c:pt>
                <c:pt idx="6">
                  <c:v>6.24</c:v>
                </c:pt>
                <c:pt idx="7">
                  <c:v>6.24</c:v>
                </c:pt>
                <c:pt idx="8">
                  <c:v>6.31</c:v>
                </c:pt>
                <c:pt idx="9">
                  <c:v>6.8</c:v>
                </c:pt>
                <c:pt idx="10">
                  <c:v>7.34</c:v>
                </c:pt>
                <c:pt idx="11">
                  <c:v>7.68</c:v>
                </c:pt>
                <c:pt idx="12">
                  <c:v>7.91</c:v>
                </c:pt>
                <c:pt idx="13">
                  <c:v>7.75</c:v>
                </c:pt>
                <c:pt idx="14">
                  <c:v>7.58</c:v>
                </c:pt>
                <c:pt idx="15">
                  <c:v>7.44</c:v>
                </c:pt>
                <c:pt idx="16">
                  <c:v>7.32</c:v>
                </c:pt>
                <c:pt idx="17">
                  <c:v>7.27</c:v>
                </c:pt>
                <c:pt idx="18">
                  <c:v>7.15</c:v>
                </c:pt>
                <c:pt idx="19">
                  <c:v>7.08</c:v>
                </c:pt>
                <c:pt idx="20">
                  <c:v>7.02</c:v>
                </c:pt>
                <c:pt idx="21">
                  <c:v>6.98</c:v>
                </c:pt>
                <c:pt idx="22">
                  <c:v>6.95</c:v>
                </c:pt>
                <c:pt idx="23">
                  <c:v>6.88</c:v>
                </c:pt>
                <c:pt idx="24">
                  <c:v>6.84</c:v>
                </c:pt>
                <c:pt idx="25">
                  <c:v>8</c:v>
                </c:pt>
                <c:pt idx="26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31-46B1-A060-EF385D257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76192"/>
        <c:axId val="71177728"/>
      </c:scatterChart>
      <c:valAx>
        <c:axId val="71176192"/>
        <c:scaling>
          <c:orientation val="minMax"/>
        </c:scaling>
        <c:delete val="0"/>
        <c:axPos val="b"/>
        <c:minorGridlines/>
        <c:numFmt formatCode="#,##0" sourceLinked="1"/>
        <c:majorTickMark val="out"/>
        <c:minorTickMark val="none"/>
        <c:tickLblPos val="nextTo"/>
        <c:crossAx val="71177728"/>
        <c:crosses val="autoZero"/>
        <c:crossBetween val="midCat"/>
      </c:valAx>
      <c:valAx>
        <c:axId val="71177728"/>
        <c:scaling>
          <c:orientation val="minMax"/>
          <c:max val="10"/>
          <c:min val="6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71176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BCRTemperature Average 1/2-2 Meters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Temperature!$A$6</c:f>
              <c:strCache>
                <c:ptCount val="1"/>
                <c:pt idx="0">
                  <c:v>Site 40 Central Pool</c:v>
                </c:pt>
              </c:strCache>
            </c:strRef>
          </c:tx>
          <c:cat>
            <c:numRef>
              <c:f>Temperature!$B$2:$P$2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Temperature!$B$22:$P$22</c:f>
              <c:numCache>
                <c:formatCode>0.00</c:formatCode>
                <c:ptCount val="15"/>
                <c:pt idx="0">
                  <c:v>2.65</c:v>
                </c:pt>
                <c:pt idx="1">
                  <c:v>2.2250000000000001</c:v>
                </c:pt>
                <c:pt idx="2">
                  <c:v>6.6250000000000009</c:v>
                </c:pt>
                <c:pt idx="3">
                  <c:v>11.475</c:v>
                </c:pt>
                <c:pt idx="4">
                  <c:v>12.024999999999999</c:v>
                </c:pt>
                <c:pt idx="5">
                  <c:v>16.175000000000001</c:v>
                </c:pt>
                <c:pt idx="6">
                  <c:v>20.299999999999997</c:v>
                </c:pt>
                <c:pt idx="7">
                  <c:v>20.324999999999999</c:v>
                </c:pt>
                <c:pt idx="8">
                  <c:v>19.05</c:v>
                </c:pt>
                <c:pt idx="9">
                  <c:v>19.5</c:v>
                </c:pt>
                <c:pt idx="10">
                  <c:v>17.725000000000001</c:v>
                </c:pt>
                <c:pt idx="11">
                  <c:v>15.975</c:v>
                </c:pt>
                <c:pt idx="12">
                  <c:v>9.3000000000000007</c:v>
                </c:pt>
                <c:pt idx="13">
                  <c:v>3.2</c:v>
                </c:pt>
                <c:pt idx="14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05-4FB5-8209-C0EE14BDE0C1}"/>
            </c:ext>
          </c:extLst>
        </c:ser>
        <c:ser>
          <c:idx val="1"/>
          <c:order val="1"/>
          <c:tx>
            <c:strRef>
              <c:f>Temperature!$A$24</c:f>
              <c:strCache>
                <c:ptCount val="1"/>
                <c:pt idx="0">
                  <c:v>Site 41- BC Outlet</c:v>
                </c:pt>
              </c:strCache>
            </c:strRef>
          </c:tx>
          <c:val>
            <c:numRef>
              <c:f>Temperature!$B$22:$P$22</c:f>
              <c:numCache>
                <c:formatCode>0.00</c:formatCode>
                <c:ptCount val="15"/>
                <c:pt idx="0">
                  <c:v>2.65</c:v>
                </c:pt>
                <c:pt idx="1">
                  <c:v>2.2250000000000001</c:v>
                </c:pt>
                <c:pt idx="2">
                  <c:v>6.6250000000000009</c:v>
                </c:pt>
                <c:pt idx="3">
                  <c:v>11.475</c:v>
                </c:pt>
                <c:pt idx="4">
                  <c:v>12.024999999999999</c:v>
                </c:pt>
                <c:pt idx="5">
                  <c:v>16.175000000000001</c:v>
                </c:pt>
                <c:pt idx="6">
                  <c:v>20.299999999999997</c:v>
                </c:pt>
                <c:pt idx="7">
                  <c:v>20.324999999999999</c:v>
                </c:pt>
                <c:pt idx="8">
                  <c:v>19.05</c:v>
                </c:pt>
                <c:pt idx="9">
                  <c:v>19.5</c:v>
                </c:pt>
                <c:pt idx="10">
                  <c:v>17.725000000000001</c:v>
                </c:pt>
                <c:pt idx="11">
                  <c:v>15.975</c:v>
                </c:pt>
                <c:pt idx="12">
                  <c:v>9.3000000000000007</c:v>
                </c:pt>
                <c:pt idx="13">
                  <c:v>3.2</c:v>
                </c:pt>
                <c:pt idx="14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05-4FB5-8209-C0EE14BDE0C1}"/>
            </c:ext>
          </c:extLst>
        </c:ser>
        <c:ser>
          <c:idx val="2"/>
          <c:order val="2"/>
          <c:tx>
            <c:strRef>
              <c:f>Temperature!$A$39</c:f>
              <c:strCache>
                <c:ptCount val="1"/>
                <c:pt idx="0">
                  <c:v>Site 42 - South Dam</c:v>
                </c:pt>
              </c:strCache>
            </c:strRef>
          </c:tx>
          <c:val>
            <c:numRef>
              <c:f>Temperature!$B$49:$P$49</c:f>
              <c:numCache>
                <c:formatCode>0.00</c:formatCode>
                <c:ptCount val="15"/>
                <c:pt idx="1">
                  <c:v>1.8250000000000002</c:v>
                </c:pt>
                <c:pt idx="2">
                  <c:v>6.8250000000000002</c:v>
                </c:pt>
                <c:pt idx="3">
                  <c:v>11.524999999999999</c:v>
                </c:pt>
                <c:pt idx="4">
                  <c:v>12.125</c:v>
                </c:pt>
                <c:pt idx="5">
                  <c:v>16.100000000000001</c:v>
                </c:pt>
                <c:pt idx="6">
                  <c:v>20.2</c:v>
                </c:pt>
                <c:pt idx="7">
                  <c:v>20.375</c:v>
                </c:pt>
                <c:pt idx="8">
                  <c:v>18.975000000000001</c:v>
                </c:pt>
                <c:pt idx="9">
                  <c:v>19.649999999999999</c:v>
                </c:pt>
                <c:pt idx="10">
                  <c:v>17.824999999999999</c:v>
                </c:pt>
                <c:pt idx="11">
                  <c:v>16.074999999999999</c:v>
                </c:pt>
                <c:pt idx="12">
                  <c:v>11.8</c:v>
                </c:pt>
                <c:pt idx="13">
                  <c:v>3.1</c:v>
                </c:pt>
                <c:pt idx="1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05-4FB5-8209-C0EE14BDE0C1}"/>
            </c:ext>
          </c:extLst>
        </c:ser>
        <c:ser>
          <c:idx val="3"/>
          <c:order val="3"/>
          <c:tx>
            <c:strRef>
              <c:f>Temperature!$A$51</c:f>
              <c:strCache>
                <c:ptCount val="1"/>
                <c:pt idx="0">
                  <c:v>Site 43 - TC Inlet</c:v>
                </c:pt>
              </c:strCache>
            </c:strRef>
          </c:tx>
          <c:val>
            <c:numRef>
              <c:f>Temperature!$B$60:$P$60</c:f>
              <c:numCache>
                <c:formatCode>0.00</c:formatCode>
                <c:ptCount val="15"/>
                <c:pt idx="0">
                  <c:v>2.0599999999999996</c:v>
                </c:pt>
                <c:pt idx="1">
                  <c:v>2.2600000000000002</c:v>
                </c:pt>
                <c:pt idx="2">
                  <c:v>6.82</c:v>
                </c:pt>
                <c:pt idx="3">
                  <c:v>11.600000000000001</c:v>
                </c:pt>
                <c:pt idx="4">
                  <c:v>12.84</c:v>
                </c:pt>
                <c:pt idx="5">
                  <c:v>16.68</c:v>
                </c:pt>
                <c:pt idx="6">
                  <c:v>20.62</c:v>
                </c:pt>
                <c:pt idx="7">
                  <c:v>20.46</c:v>
                </c:pt>
                <c:pt idx="8">
                  <c:v>19.28</c:v>
                </c:pt>
                <c:pt idx="9">
                  <c:v>19.5</c:v>
                </c:pt>
                <c:pt idx="10">
                  <c:v>17.8</c:v>
                </c:pt>
                <c:pt idx="11">
                  <c:v>16.160000000000004</c:v>
                </c:pt>
                <c:pt idx="12">
                  <c:v>11.94</c:v>
                </c:pt>
                <c:pt idx="13">
                  <c:v>3</c:v>
                </c:pt>
                <c:pt idx="14">
                  <c:v>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05-4FB5-8209-C0EE14BDE0C1}"/>
            </c:ext>
          </c:extLst>
        </c:ser>
        <c:ser>
          <c:idx val="4"/>
          <c:order val="4"/>
          <c:tx>
            <c:strRef>
              <c:f>Temperature!$A$62</c:f>
              <c:strCache>
                <c:ptCount val="1"/>
                <c:pt idx="0">
                  <c:v>Site 44 - BC Inlet</c:v>
                </c:pt>
              </c:strCache>
            </c:strRef>
          </c:tx>
          <c:val>
            <c:numRef>
              <c:f>Temperature!$B$73:$P$73</c:f>
              <c:numCache>
                <c:formatCode>0.00</c:formatCode>
                <c:ptCount val="15"/>
                <c:pt idx="0">
                  <c:v>2.4249999999999998</c:v>
                </c:pt>
                <c:pt idx="1">
                  <c:v>1.675</c:v>
                </c:pt>
                <c:pt idx="2">
                  <c:v>6.3500000000000005</c:v>
                </c:pt>
                <c:pt idx="3">
                  <c:v>11.55</c:v>
                </c:pt>
                <c:pt idx="4">
                  <c:v>13.024999999999999</c:v>
                </c:pt>
                <c:pt idx="5">
                  <c:v>16.5</c:v>
                </c:pt>
                <c:pt idx="6">
                  <c:v>20.574999999999999</c:v>
                </c:pt>
                <c:pt idx="7">
                  <c:v>20.574999999999999</c:v>
                </c:pt>
                <c:pt idx="8">
                  <c:v>19.2</c:v>
                </c:pt>
                <c:pt idx="9">
                  <c:v>19.600000000000001</c:v>
                </c:pt>
                <c:pt idx="10">
                  <c:v>17.875</c:v>
                </c:pt>
                <c:pt idx="11">
                  <c:v>15.975</c:v>
                </c:pt>
                <c:pt idx="12">
                  <c:v>11.850000000000001</c:v>
                </c:pt>
                <c:pt idx="13">
                  <c:v>3.2</c:v>
                </c:pt>
                <c:pt idx="1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05-4FB5-8209-C0EE14BDE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83392"/>
        <c:axId val="71484928"/>
      </c:lineChart>
      <c:dateAx>
        <c:axId val="7148339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148492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7148492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.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148339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Temperature Trends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Temperature!$A$3</c:f>
              <c:strCache>
                <c:ptCount val="1"/>
                <c:pt idx="0">
                  <c:v>16a-Turkey Creek Inflow</c:v>
                </c:pt>
              </c:strCache>
            </c:strRef>
          </c:tx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Temperature!$B$2:$P$2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Temperature!$B$3:$P$3</c:f>
              <c:numCache>
                <c:formatCode>#,##0.0</c:formatCode>
                <c:ptCount val="15"/>
                <c:pt idx="0">
                  <c:v>0.1</c:v>
                </c:pt>
                <c:pt idx="1">
                  <c:v>0.9</c:v>
                </c:pt>
                <c:pt idx="2">
                  <c:v>4.3</c:v>
                </c:pt>
                <c:pt idx="3">
                  <c:v>6.8</c:v>
                </c:pt>
                <c:pt idx="4">
                  <c:v>8.5</c:v>
                </c:pt>
                <c:pt idx="5">
                  <c:v>11.1</c:v>
                </c:pt>
                <c:pt idx="6">
                  <c:v>15</c:v>
                </c:pt>
                <c:pt idx="7">
                  <c:v>15.1</c:v>
                </c:pt>
                <c:pt idx="8">
                  <c:v>14.3</c:v>
                </c:pt>
                <c:pt idx="9">
                  <c:v>13.4</c:v>
                </c:pt>
                <c:pt idx="10">
                  <c:v>12.9</c:v>
                </c:pt>
                <c:pt idx="11">
                  <c:v>10.8</c:v>
                </c:pt>
                <c:pt idx="12">
                  <c:v>7.2</c:v>
                </c:pt>
                <c:pt idx="13">
                  <c:v>1</c:v>
                </c:pt>
                <c:pt idx="14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F-4860-B629-14E43FA6E445}"/>
            </c:ext>
          </c:extLst>
        </c:ser>
        <c:ser>
          <c:idx val="1"/>
          <c:order val="1"/>
          <c:tx>
            <c:strRef>
              <c:f>Temperature!$A$4</c:f>
              <c:strCache>
                <c:ptCount val="1"/>
                <c:pt idx="0">
                  <c:v>15a-Bear Creek Inflow</c:v>
                </c:pt>
              </c:strCache>
            </c:strRef>
          </c:tx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Temperature!$B$2:$P$2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Temperature!$B$4:$P$4</c:f>
              <c:numCache>
                <c:formatCode>#,##0.0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3.4</c:v>
                </c:pt>
                <c:pt idx="3">
                  <c:v>7.9</c:v>
                </c:pt>
                <c:pt idx="4">
                  <c:v>9.1</c:v>
                </c:pt>
                <c:pt idx="5">
                  <c:v>10.9</c:v>
                </c:pt>
                <c:pt idx="6">
                  <c:v>16</c:v>
                </c:pt>
                <c:pt idx="7">
                  <c:v>16.100000000000001</c:v>
                </c:pt>
                <c:pt idx="8">
                  <c:v>14.1</c:v>
                </c:pt>
                <c:pt idx="9">
                  <c:v>14.1</c:v>
                </c:pt>
                <c:pt idx="10">
                  <c:v>13.6</c:v>
                </c:pt>
                <c:pt idx="11">
                  <c:v>11.8</c:v>
                </c:pt>
                <c:pt idx="12">
                  <c:v>7</c:v>
                </c:pt>
                <c:pt idx="13">
                  <c:v>0.3</c:v>
                </c:pt>
                <c:pt idx="14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F-4860-B629-14E43FA6E445}"/>
            </c:ext>
          </c:extLst>
        </c:ser>
        <c:ser>
          <c:idx val="2"/>
          <c:order val="2"/>
          <c:tx>
            <c:strRef>
              <c:f>Temperature!$A$5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Temperature!$B$2:$P$2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Temperature!$B$5:$P$5</c:f>
              <c:numCache>
                <c:formatCode>#,##0.0</c:formatCode>
                <c:ptCount val="15"/>
                <c:pt idx="0">
                  <c:v>3</c:v>
                </c:pt>
                <c:pt idx="1">
                  <c:v>3.3</c:v>
                </c:pt>
                <c:pt idx="2">
                  <c:v>6.6</c:v>
                </c:pt>
                <c:pt idx="3">
                  <c:v>12.4</c:v>
                </c:pt>
                <c:pt idx="4">
                  <c:v>12.8</c:v>
                </c:pt>
                <c:pt idx="5">
                  <c:v>16.399999999999999</c:v>
                </c:pt>
                <c:pt idx="6">
                  <c:v>21.3</c:v>
                </c:pt>
                <c:pt idx="7">
                  <c:v>20.9</c:v>
                </c:pt>
                <c:pt idx="8">
                  <c:v>19.600000000000001</c:v>
                </c:pt>
                <c:pt idx="9">
                  <c:v>20.3</c:v>
                </c:pt>
                <c:pt idx="10">
                  <c:v>18.600000000000001</c:v>
                </c:pt>
                <c:pt idx="11">
                  <c:v>16.899999999999999</c:v>
                </c:pt>
                <c:pt idx="12">
                  <c:v>12.9</c:v>
                </c:pt>
                <c:pt idx="13">
                  <c:v>3.6</c:v>
                </c:pt>
                <c:pt idx="1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FF-4860-B629-14E43FA6E445}"/>
            </c:ext>
          </c:extLst>
        </c:ser>
        <c:ser>
          <c:idx val="3"/>
          <c:order val="3"/>
          <c:tx>
            <c:strRef>
              <c:f>Temperature!$A$23</c:f>
              <c:strCache>
                <c:ptCount val="1"/>
                <c:pt idx="0">
                  <c:v>BCR Site 40 Profile Average</c:v>
                </c:pt>
              </c:strCache>
            </c:strRef>
          </c:tx>
          <c:val>
            <c:numRef>
              <c:f>Temperature!$B$23:$P$23</c:f>
              <c:numCache>
                <c:formatCode>0.00</c:formatCode>
                <c:ptCount val="15"/>
                <c:pt idx="0">
                  <c:v>3.6199999999999997</c:v>
                </c:pt>
                <c:pt idx="1">
                  <c:v>3.7599999999999993</c:v>
                </c:pt>
                <c:pt idx="2">
                  <c:v>6.0000000000000009</c:v>
                </c:pt>
                <c:pt idx="3">
                  <c:v>9.7666666666666675</c:v>
                </c:pt>
                <c:pt idx="4">
                  <c:v>10.400000000000002</c:v>
                </c:pt>
                <c:pt idx="5">
                  <c:v>15.626666666666665</c:v>
                </c:pt>
                <c:pt idx="6">
                  <c:v>19.913333333333334</c:v>
                </c:pt>
                <c:pt idx="7">
                  <c:v>20.04</c:v>
                </c:pt>
                <c:pt idx="8">
                  <c:v>18.52</c:v>
                </c:pt>
                <c:pt idx="9">
                  <c:v>19.173333333333336</c:v>
                </c:pt>
                <c:pt idx="10">
                  <c:v>17.493333333333332</c:v>
                </c:pt>
                <c:pt idx="11">
                  <c:v>15.780000000000001</c:v>
                </c:pt>
                <c:pt idx="12">
                  <c:v>10.986666666666668</c:v>
                </c:pt>
                <c:pt idx="13">
                  <c:v>3.4466666666666668</c:v>
                </c:pt>
                <c:pt idx="14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FF-4860-B629-14E43FA6E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1568"/>
        <c:axId val="71279744"/>
      </c:lineChart>
      <c:dateAx>
        <c:axId val="71261568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279744"/>
        <c:crosses val="autoZero"/>
        <c:auto val="1"/>
        <c:lblOffset val="100"/>
        <c:baseTimeUnit val="days"/>
        <c:majorUnit val="30"/>
        <c:majorTimeUnit val="days"/>
      </c:dateAx>
      <c:valAx>
        <c:axId val="7127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#,##0.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26156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BCR Specific Conductance Average 1/2-2 meters </a:t>
            </a:r>
          </a:p>
        </c:rich>
      </c:tx>
      <c:layout>
        <c:manualLayout>
          <c:xMode val="edge"/>
          <c:yMode val="edge"/>
          <c:x val="0.27253815239736856"/>
          <c:y val="1.7495257683104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Conductance!$A$6</c:f>
              <c:strCache>
                <c:ptCount val="1"/>
                <c:pt idx="0">
                  <c:v>Site 40 Central Pool</c:v>
                </c:pt>
              </c:strCache>
            </c:strRef>
          </c:tx>
          <c:cat>
            <c:numRef>
              <c:f>Conductance!$B$2:$P$2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Conductance!$B$22:$P$22</c:f>
              <c:numCache>
                <c:formatCode>0.000</c:formatCode>
                <c:ptCount val="15"/>
                <c:pt idx="0">
                  <c:v>0.36749999999999994</c:v>
                </c:pt>
                <c:pt idx="1">
                  <c:v>0.42799999999999999</c:v>
                </c:pt>
                <c:pt idx="2">
                  <c:v>0.63800000000000001</c:v>
                </c:pt>
                <c:pt idx="3">
                  <c:v>0.58899999999999997</c:v>
                </c:pt>
                <c:pt idx="4">
                  <c:v>0.42775000000000002</c:v>
                </c:pt>
                <c:pt idx="5">
                  <c:v>0.248</c:v>
                </c:pt>
                <c:pt idx="6">
                  <c:v>0.26024999999999998</c:v>
                </c:pt>
                <c:pt idx="7">
                  <c:v>0.27800000000000002</c:v>
                </c:pt>
                <c:pt idx="8">
                  <c:v>0.29799999999999999</c:v>
                </c:pt>
                <c:pt idx="9">
                  <c:v>0.28625</c:v>
                </c:pt>
                <c:pt idx="10">
                  <c:v>0.3115</c:v>
                </c:pt>
                <c:pt idx="11">
                  <c:v>0.32574999999999998</c:v>
                </c:pt>
                <c:pt idx="12">
                  <c:v>0.35099999999999998</c:v>
                </c:pt>
                <c:pt idx="13">
                  <c:v>0.39274999999999999</c:v>
                </c:pt>
                <c:pt idx="14">
                  <c:v>0.39574999999999999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11-446D-AEEE-D787F8DB2879}"/>
            </c:ext>
          </c:extLst>
        </c:ser>
        <c:ser>
          <c:idx val="1"/>
          <c:order val="1"/>
          <c:tx>
            <c:strRef>
              <c:f>Conductance!$A$24</c:f>
              <c:strCache>
                <c:ptCount val="1"/>
                <c:pt idx="0">
                  <c:v>Site 41- BC Outlet</c:v>
                </c:pt>
              </c:strCache>
            </c:strRef>
          </c:tx>
          <c:val>
            <c:numRef>
              <c:f>Conductance!$B$37:$P$37</c:f>
              <c:numCache>
                <c:formatCode>0.000</c:formatCode>
                <c:ptCount val="15"/>
                <c:pt idx="0">
                  <c:v>0.36924999999999997</c:v>
                </c:pt>
                <c:pt idx="1">
                  <c:v>0.435</c:v>
                </c:pt>
                <c:pt idx="2">
                  <c:v>0.63575000000000004</c:v>
                </c:pt>
                <c:pt idx="3">
                  <c:v>0.59850000000000003</c:v>
                </c:pt>
                <c:pt idx="4">
                  <c:v>0.41724999999999995</c:v>
                </c:pt>
                <c:pt idx="5">
                  <c:v>0.248</c:v>
                </c:pt>
                <c:pt idx="6">
                  <c:v>0.26075000000000004</c:v>
                </c:pt>
                <c:pt idx="7">
                  <c:v>0.27900000000000003</c:v>
                </c:pt>
                <c:pt idx="8">
                  <c:v>0.29824999999999996</c:v>
                </c:pt>
                <c:pt idx="9">
                  <c:v>0.28524999999999995</c:v>
                </c:pt>
                <c:pt idx="10">
                  <c:v>0.3135</c:v>
                </c:pt>
                <c:pt idx="11">
                  <c:v>0.32574999999999998</c:v>
                </c:pt>
                <c:pt idx="12">
                  <c:v>0.35075000000000001</c:v>
                </c:pt>
                <c:pt idx="13">
                  <c:v>0.39024999999999999</c:v>
                </c:pt>
                <c:pt idx="14">
                  <c:v>0.40475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11-446D-AEEE-D787F8DB2879}"/>
            </c:ext>
          </c:extLst>
        </c:ser>
        <c:ser>
          <c:idx val="2"/>
          <c:order val="2"/>
          <c:tx>
            <c:strRef>
              <c:f>Conductance!$A$39</c:f>
              <c:strCache>
                <c:ptCount val="1"/>
                <c:pt idx="0">
                  <c:v>Site 42 - South Dam</c:v>
                </c:pt>
              </c:strCache>
            </c:strRef>
          </c:tx>
          <c:val>
            <c:numRef>
              <c:f>Conductance!$B$50:$P$50</c:f>
              <c:numCache>
                <c:formatCode>0.000</c:formatCode>
                <c:ptCount val="15"/>
                <c:pt idx="1">
                  <c:v>0.43324999999999997</c:v>
                </c:pt>
                <c:pt idx="2">
                  <c:v>0.63800000000000001</c:v>
                </c:pt>
                <c:pt idx="3">
                  <c:v>0.58674999999999999</c:v>
                </c:pt>
                <c:pt idx="4">
                  <c:v>0.41424999999999995</c:v>
                </c:pt>
                <c:pt idx="5">
                  <c:v>0.2485</c:v>
                </c:pt>
                <c:pt idx="6">
                  <c:v>0.26100000000000001</c:v>
                </c:pt>
                <c:pt idx="7">
                  <c:v>0.27900000000000003</c:v>
                </c:pt>
                <c:pt idx="8">
                  <c:v>0.29899999999999999</c:v>
                </c:pt>
                <c:pt idx="9">
                  <c:v>0.28575</c:v>
                </c:pt>
                <c:pt idx="10">
                  <c:v>0.31324999999999997</c:v>
                </c:pt>
                <c:pt idx="11">
                  <c:v>0.32600000000000001</c:v>
                </c:pt>
                <c:pt idx="12">
                  <c:v>0.35199999999999998</c:v>
                </c:pt>
                <c:pt idx="13">
                  <c:v>0.39</c:v>
                </c:pt>
                <c:pt idx="14">
                  <c:v>0.39624999999999999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11-446D-AEEE-D787F8DB2879}"/>
            </c:ext>
          </c:extLst>
        </c:ser>
        <c:ser>
          <c:idx val="3"/>
          <c:order val="3"/>
          <c:tx>
            <c:strRef>
              <c:f>Conductance!$A$52</c:f>
              <c:strCache>
                <c:ptCount val="1"/>
                <c:pt idx="0">
                  <c:v>Site 43 - TC Inlet</c:v>
                </c:pt>
              </c:strCache>
            </c:strRef>
          </c:tx>
          <c:val>
            <c:numRef>
              <c:f>Conductance!$B$61:$P$61</c:f>
              <c:numCache>
                <c:formatCode>0.000</c:formatCode>
                <c:ptCount val="15"/>
                <c:pt idx="0">
                  <c:v>0.37149999999999994</c:v>
                </c:pt>
                <c:pt idx="1">
                  <c:v>0.43025000000000002</c:v>
                </c:pt>
                <c:pt idx="2">
                  <c:v>0.64200000000000002</c:v>
                </c:pt>
                <c:pt idx="3">
                  <c:v>0.59474999999999989</c:v>
                </c:pt>
                <c:pt idx="4">
                  <c:v>0.42474999999999996</c:v>
                </c:pt>
                <c:pt idx="5">
                  <c:v>0.2515</c:v>
                </c:pt>
                <c:pt idx="6">
                  <c:v>0.26350000000000001</c:v>
                </c:pt>
                <c:pt idx="7">
                  <c:v>0.28474999999999995</c:v>
                </c:pt>
                <c:pt idx="8">
                  <c:v>0.30024999999999996</c:v>
                </c:pt>
                <c:pt idx="9">
                  <c:v>0.28549999999999998</c:v>
                </c:pt>
                <c:pt idx="10">
                  <c:v>0.32</c:v>
                </c:pt>
                <c:pt idx="11">
                  <c:v>0.32900000000000001</c:v>
                </c:pt>
                <c:pt idx="12">
                  <c:v>0.35675000000000001</c:v>
                </c:pt>
                <c:pt idx="13">
                  <c:v>0.39100000000000001</c:v>
                </c:pt>
                <c:pt idx="14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11-446D-AEEE-D787F8DB2879}"/>
            </c:ext>
          </c:extLst>
        </c:ser>
        <c:ser>
          <c:idx val="4"/>
          <c:order val="4"/>
          <c:tx>
            <c:strRef>
              <c:f>Conductance!$A$63</c:f>
              <c:strCache>
                <c:ptCount val="1"/>
                <c:pt idx="0">
                  <c:v>Site 44 - BC Inlet</c:v>
                </c:pt>
              </c:strCache>
            </c:strRef>
          </c:tx>
          <c:val>
            <c:numRef>
              <c:f>Conductance!$B$74:$P$74</c:f>
              <c:numCache>
                <c:formatCode>0.000</c:formatCode>
                <c:ptCount val="15"/>
                <c:pt idx="0">
                  <c:v>0.36149999999999999</c:v>
                </c:pt>
                <c:pt idx="1">
                  <c:v>0.42399999999999999</c:v>
                </c:pt>
                <c:pt idx="2">
                  <c:v>0.63900000000000001</c:v>
                </c:pt>
                <c:pt idx="3">
                  <c:v>0.58699999999999997</c:v>
                </c:pt>
                <c:pt idx="4">
                  <c:v>0.42249999999999999</c:v>
                </c:pt>
                <c:pt idx="5">
                  <c:v>0.24825</c:v>
                </c:pt>
                <c:pt idx="6">
                  <c:v>0.25975000000000004</c:v>
                </c:pt>
                <c:pt idx="7">
                  <c:v>0.27800000000000002</c:v>
                </c:pt>
                <c:pt idx="8">
                  <c:v>0.29424999999999996</c:v>
                </c:pt>
                <c:pt idx="9">
                  <c:v>0.28275</c:v>
                </c:pt>
                <c:pt idx="10">
                  <c:v>0.312</c:v>
                </c:pt>
                <c:pt idx="11">
                  <c:v>0.32924999999999999</c:v>
                </c:pt>
                <c:pt idx="12">
                  <c:v>0.35299999999999998</c:v>
                </c:pt>
                <c:pt idx="13">
                  <c:v>0.39075000000000004</c:v>
                </c:pt>
                <c:pt idx="14">
                  <c:v>0.39500000000000002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11-446D-AEEE-D787F8DB2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53824"/>
        <c:axId val="85055360"/>
      </c:lineChart>
      <c:dateAx>
        <c:axId val="85053824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5055360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8505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.0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505382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prstDash val="solid"/>
        </a:ln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Watershed Specific Conductance Trends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Conductance!$A$5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Conductance!$B$5:$P$5</c:f>
              <c:numCache>
                <c:formatCode>0.000</c:formatCode>
                <c:ptCount val="15"/>
                <c:pt idx="0">
                  <c:v>0.38100000000000001</c:v>
                </c:pt>
                <c:pt idx="1">
                  <c:v>0.46300000000000002</c:v>
                </c:pt>
                <c:pt idx="2">
                  <c:v>0.63800000000000001</c:v>
                </c:pt>
                <c:pt idx="3">
                  <c:v>0.60099999999999998</c:v>
                </c:pt>
                <c:pt idx="4">
                  <c:v>0.42199999999999999</c:v>
                </c:pt>
                <c:pt idx="5">
                  <c:v>0.25</c:v>
                </c:pt>
                <c:pt idx="6">
                  <c:v>0.26600000000000001</c:v>
                </c:pt>
                <c:pt idx="7">
                  <c:v>0.28100000000000003</c:v>
                </c:pt>
                <c:pt idx="8">
                  <c:v>0.30199999999999999</c:v>
                </c:pt>
                <c:pt idx="9">
                  <c:v>0.28699999999999998</c:v>
                </c:pt>
                <c:pt idx="10">
                  <c:v>0.314</c:v>
                </c:pt>
                <c:pt idx="11">
                  <c:v>0.32800000000000001</c:v>
                </c:pt>
                <c:pt idx="12">
                  <c:v>0.35699999999999998</c:v>
                </c:pt>
                <c:pt idx="13">
                  <c:v>0.39100000000000001</c:v>
                </c:pt>
                <c:pt idx="14">
                  <c:v>0.39700000000000002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67-48FC-A636-E34E530A7214}"/>
            </c:ext>
          </c:extLst>
        </c:ser>
        <c:ser>
          <c:idx val="1"/>
          <c:order val="1"/>
          <c:tx>
            <c:strRef>
              <c:f>Conductance!$A$3</c:f>
              <c:strCache>
                <c:ptCount val="1"/>
                <c:pt idx="0">
                  <c:v>16a-Turkey Creek Inflow</c:v>
                </c:pt>
              </c:strCache>
            </c:strRef>
          </c:tx>
          <c:cat>
            <c:numRef>
              <c:f>Conductance!$B$2:$P$2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Conductance!$B$3:$P$3</c:f>
              <c:numCache>
                <c:formatCode>0.000</c:formatCode>
                <c:ptCount val="15"/>
                <c:pt idx="0">
                  <c:v>1.36</c:v>
                </c:pt>
                <c:pt idx="1">
                  <c:v>1.26</c:v>
                </c:pt>
                <c:pt idx="2">
                  <c:v>1.72</c:v>
                </c:pt>
                <c:pt idx="3">
                  <c:v>0.59699999999999998</c:v>
                </c:pt>
                <c:pt idx="4">
                  <c:v>0.48199999999999998</c:v>
                </c:pt>
                <c:pt idx="5">
                  <c:v>0.81</c:v>
                </c:pt>
                <c:pt idx="6">
                  <c:v>1.54</c:v>
                </c:pt>
                <c:pt idx="7">
                  <c:v>0.80600000000000005</c:v>
                </c:pt>
                <c:pt idx="8">
                  <c:v>0.72599999999999998</c:v>
                </c:pt>
                <c:pt idx="9">
                  <c:v>0.70599999999999996</c:v>
                </c:pt>
                <c:pt idx="10">
                  <c:v>0.81100000000000005</c:v>
                </c:pt>
                <c:pt idx="11">
                  <c:v>0.81200000000000006</c:v>
                </c:pt>
                <c:pt idx="12">
                  <c:v>0.72199999999999998</c:v>
                </c:pt>
                <c:pt idx="13">
                  <c:v>1.0129999999999999</c:v>
                </c:pt>
                <c:pt idx="14">
                  <c:v>1.278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7-48FC-A636-E34E530A7214}"/>
            </c:ext>
          </c:extLst>
        </c:ser>
        <c:ser>
          <c:idx val="2"/>
          <c:order val="2"/>
          <c:tx>
            <c:strRef>
              <c:f>Conductance!$A$4</c:f>
              <c:strCache>
                <c:ptCount val="1"/>
                <c:pt idx="0">
                  <c:v>15a-Bear Creek Inflow</c:v>
                </c:pt>
              </c:strCache>
            </c:strRef>
          </c:tx>
          <c:val>
            <c:numRef>
              <c:f>Conductance!$B$4:$P$4</c:f>
              <c:numCache>
                <c:formatCode>0.000</c:formatCode>
                <c:ptCount val="15"/>
                <c:pt idx="0">
                  <c:v>0.35</c:v>
                </c:pt>
                <c:pt idx="1">
                  <c:v>0.42199999999999999</c:v>
                </c:pt>
                <c:pt idx="2">
                  <c:v>0.39900000000000002</c:v>
                </c:pt>
                <c:pt idx="3">
                  <c:v>0.247</c:v>
                </c:pt>
                <c:pt idx="4">
                  <c:v>0.20200000000000001</c:v>
                </c:pt>
                <c:pt idx="5">
                  <c:v>0.16200000000000001</c:v>
                </c:pt>
                <c:pt idx="6">
                  <c:v>0.16800000000000001</c:v>
                </c:pt>
                <c:pt idx="7">
                  <c:v>0.155</c:v>
                </c:pt>
                <c:pt idx="8">
                  <c:v>0.17799999999999999</c:v>
                </c:pt>
                <c:pt idx="9">
                  <c:v>0.17399999999999999</c:v>
                </c:pt>
                <c:pt idx="10">
                  <c:v>0.20499999999999999</c:v>
                </c:pt>
                <c:pt idx="11">
                  <c:v>0.21299999999999999</c:v>
                </c:pt>
                <c:pt idx="12">
                  <c:v>0.217</c:v>
                </c:pt>
                <c:pt idx="13">
                  <c:v>0.27</c:v>
                </c:pt>
                <c:pt idx="14">
                  <c:v>0.30099999999999999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67-48FC-A636-E34E530A7214}"/>
            </c:ext>
          </c:extLst>
        </c:ser>
        <c:ser>
          <c:idx val="3"/>
          <c:order val="3"/>
          <c:tx>
            <c:strRef>
              <c:f>Conductance!$A$23</c:f>
              <c:strCache>
                <c:ptCount val="1"/>
                <c:pt idx="0">
                  <c:v>BCR Site 40 Profile Average</c:v>
                </c:pt>
              </c:strCache>
            </c:strRef>
          </c:tx>
          <c:val>
            <c:numRef>
              <c:f>Conductance!$B$23:$P$23</c:f>
              <c:numCache>
                <c:formatCode>0.000</c:formatCode>
                <c:ptCount val="15"/>
                <c:pt idx="0">
                  <c:v>0.57353333333333323</c:v>
                </c:pt>
                <c:pt idx="1">
                  <c:v>0.66506666666666669</c:v>
                </c:pt>
                <c:pt idx="2">
                  <c:v>0.6487142857142858</c:v>
                </c:pt>
                <c:pt idx="3">
                  <c:v>0.60940000000000005</c:v>
                </c:pt>
                <c:pt idx="4">
                  <c:v>0.46353333333333341</c:v>
                </c:pt>
                <c:pt idx="5">
                  <c:v>0.24420000000000003</c:v>
                </c:pt>
                <c:pt idx="6">
                  <c:v>0.25986666666666663</c:v>
                </c:pt>
                <c:pt idx="7">
                  <c:v>0.27973333333333333</c:v>
                </c:pt>
                <c:pt idx="8">
                  <c:v>0.29346666666666665</c:v>
                </c:pt>
                <c:pt idx="9">
                  <c:v>0.28286666666666666</c:v>
                </c:pt>
                <c:pt idx="10">
                  <c:v>0.30793333333333334</c:v>
                </c:pt>
                <c:pt idx="11">
                  <c:v>0.32373333333333337</c:v>
                </c:pt>
                <c:pt idx="12">
                  <c:v>0.34826666666666672</c:v>
                </c:pt>
                <c:pt idx="13">
                  <c:v>0.41373333333333329</c:v>
                </c:pt>
                <c:pt idx="14">
                  <c:v>0.43333333333333335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67-48FC-A636-E34E530A7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83808"/>
        <c:axId val="84985344"/>
      </c:lineChart>
      <c:dateAx>
        <c:axId val="84983808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85344"/>
        <c:crosses val="autoZero"/>
        <c:auto val="1"/>
        <c:lblOffset val="100"/>
        <c:baseTimeUnit val="days"/>
        <c:majorUnit val="31"/>
        <c:majorTimeUnit val="days"/>
        <c:minorUnit val="1"/>
        <c:minorTimeUnit val="days"/>
      </c:dateAx>
      <c:valAx>
        <c:axId val="8498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.0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8380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Watershed pH Trends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pH!$A$5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pH!$B$2:$P$2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pH!$B$5:$P$5</c:f>
              <c:numCache>
                <c:formatCode>0.00</c:formatCode>
                <c:ptCount val="15"/>
                <c:pt idx="0">
                  <c:v>8.02</c:v>
                </c:pt>
                <c:pt idx="1">
                  <c:v>8.3699999999999992</c:v>
                </c:pt>
                <c:pt idx="2">
                  <c:v>8.17</c:v>
                </c:pt>
                <c:pt idx="3">
                  <c:v>8.39</c:v>
                </c:pt>
                <c:pt idx="4">
                  <c:v>8.09</c:v>
                </c:pt>
                <c:pt idx="5">
                  <c:v>8.5299999999999994</c:v>
                </c:pt>
                <c:pt idx="6">
                  <c:v>7.93</c:v>
                </c:pt>
                <c:pt idx="7">
                  <c:v>7.92</c:v>
                </c:pt>
                <c:pt idx="8">
                  <c:v>8.3699999999999992</c:v>
                </c:pt>
                <c:pt idx="9">
                  <c:v>8.3800000000000008</c:v>
                </c:pt>
                <c:pt idx="10">
                  <c:v>8.0299999999999994</c:v>
                </c:pt>
                <c:pt idx="11">
                  <c:v>7.87</c:v>
                </c:pt>
                <c:pt idx="12">
                  <c:v>8.36</c:v>
                </c:pt>
                <c:pt idx="13">
                  <c:v>8.17</c:v>
                </c:pt>
                <c:pt idx="14">
                  <c:v>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F-4CE4-8720-BC257CF2E985}"/>
            </c:ext>
          </c:extLst>
        </c:ser>
        <c:ser>
          <c:idx val="3"/>
          <c:order val="1"/>
          <c:tx>
            <c:strRef>
              <c:f>pH!$A$23</c:f>
              <c:strCache>
                <c:ptCount val="1"/>
                <c:pt idx="0">
                  <c:v>BCR Site 40 Profile 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pH!$B$2:$P$2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pH!$B$23:$P$23</c:f>
              <c:numCache>
                <c:formatCode>0.00</c:formatCode>
                <c:ptCount val="15"/>
                <c:pt idx="0">
                  <c:v>7.7606666666666673</c:v>
                </c:pt>
                <c:pt idx="1">
                  <c:v>7.5986666666666673</c:v>
                </c:pt>
                <c:pt idx="2">
                  <c:v>7.7928571428571427</c:v>
                </c:pt>
                <c:pt idx="3">
                  <c:v>7.8906666666666663</c:v>
                </c:pt>
                <c:pt idx="4">
                  <c:v>7.7960000000000003</c:v>
                </c:pt>
                <c:pt idx="5">
                  <c:v>7.7633333333333328</c:v>
                </c:pt>
                <c:pt idx="6">
                  <c:v>7.8313333333333333</c:v>
                </c:pt>
                <c:pt idx="7">
                  <c:v>7.8813333333333322</c:v>
                </c:pt>
                <c:pt idx="8">
                  <c:v>7.9479999999999995</c:v>
                </c:pt>
                <c:pt idx="9">
                  <c:v>7.8013333333333339</c:v>
                </c:pt>
                <c:pt idx="10">
                  <c:v>7.8679999999999994</c:v>
                </c:pt>
                <c:pt idx="11">
                  <c:v>7.7813333333333325</c:v>
                </c:pt>
                <c:pt idx="12">
                  <c:v>7.9893333333333336</c:v>
                </c:pt>
                <c:pt idx="13">
                  <c:v>8.0213333333333345</c:v>
                </c:pt>
                <c:pt idx="14">
                  <c:v>7.9993333333333334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F-4CE4-8720-BC257CF2E985}"/>
            </c:ext>
          </c:extLst>
        </c:ser>
        <c:ser>
          <c:idx val="4"/>
          <c:order val="2"/>
          <c:tx>
            <c:strRef>
              <c:f>pH!$A$4</c:f>
              <c:strCache>
                <c:ptCount val="1"/>
                <c:pt idx="0">
                  <c:v>15a-Bear Creek Inflow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pH!$B$2:$P$2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pH!$B$4:$P$4</c:f>
              <c:numCache>
                <c:formatCode>0.00</c:formatCode>
                <c:ptCount val="15"/>
                <c:pt idx="0">
                  <c:v>7.9</c:v>
                </c:pt>
                <c:pt idx="1">
                  <c:v>7.87</c:v>
                </c:pt>
                <c:pt idx="2">
                  <c:v>8.1300000000000008</c:v>
                </c:pt>
                <c:pt idx="3">
                  <c:v>7.93</c:v>
                </c:pt>
                <c:pt idx="4">
                  <c:v>7.95</c:v>
                </c:pt>
                <c:pt idx="5">
                  <c:v>7.81</c:v>
                </c:pt>
                <c:pt idx="6">
                  <c:v>8.23</c:v>
                </c:pt>
                <c:pt idx="7">
                  <c:v>7.93</c:v>
                </c:pt>
                <c:pt idx="8">
                  <c:v>7.99</c:v>
                </c:pt>
                <c:pt idx="9">
                  <c:v>8.1</c:v>
                </c:pt>
                <c:pt idx="10">
                  <c:v>8.17</c:v>
                </c:pt>
                <c:pt idx="11">
                  <c:v>8.17</c:v>
                </c:pt>
                <c:pt idx="12">
                  <c:v>8.3800000000000008</c:v>
                </c:pt>
                <c:pt idx="13">
                  <c:v>8.32</c:v>
                </c:pt>
                <c:pt idx="14">
                  <c:v>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F-4CE4-8720-BC257CF2E985}"/>
            </c:ext>
          </c:extLst>
        </c:ser>
        <c:ser>
          <c:idx val="0"/>
          <c:order val="3"/>
          <c:tx>
            <c:strRef>
              <c:f>pH!$A$3</c:f>
              <c:strCache>
                <c:ptCount val="1"/>
                <c:pt idx="0">
                  <c:v>16a-Turkey Creek Inflow</c:v>
                </c:pt>
              </c:strCache>
            </c:strRef>
          </c:tx>
          <c:val>
            <c:numRef>
              <c:f>pH!$B$3:$P$3</c:f>
              <c:numCache>
                <c:formatCode>0.00</c:formatCode>
                <c:ptCount val="15"/>
                <c:pt idx="0">
                  <c:v>8.27</c:v>
                </c:pt>
                <c:pt idx="1">
                  <c:v>8.0500000000000007</c:v>
                </c:pt>
                <c:pt idx="2">
                  <c:v>8.0399999999999991</c:v>
                </c:pt>
                <c:pt idx="3">
                  <c:v>7.91</c:v>
                </c:pt>
                <c:pt idx="4">
                  <c:v>8.02</c:v>
                </c:pt>
                <c:pt idx="5">
                  <c:v>8.56</c:v>
                </c:pt>
                <c:pt idx="6">
                  <c:v>8.1300000000000008</c:v>
                </c:pt>
                <c:pt idx="7">
                  <c:v>8.27</c:v>
                </c:pt>
                <c:pt idx="8">
                  <c:v>8.15</c:v>
                </c:pt>
                <c:pt idx="9">
                  <c:v>8.18</c:v>
                </c:pt>
                <c:pt idx="10">
                  <c:v>8.19</c:v>
                </c:pt>
                <c:pt idx="11">
                  <c:v>8.17</c:v>
                </c:pt>
                <c:pt idx="12">
                  <c:v>8.52</c:v>
                </c:pt>
                <c:pt idx="13">
                  <c:v>8.2899999999999991</c:v>
                </c:pt>
                <c:pt idx="14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7F-4CE4-8720-BC257CF2E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21376"/>
        <c:axId val="85222912"/>
      </c:lineChart>
      <c:dateAx>
        <c:axId val="85221376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22291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85222912"/>
        <c:scaling>
          <c:orientation val="minMax"/>
          <c:max val="9.5"/>
          <c:min val="6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.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22137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BCR pH Average 1/2-2 Meters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pH!$A$6</c:f>
              <c:strCache>
                <c:ptCount val="1"/>
                <c:pt idx="0">
                  <c:v>Site 40 Central Pool</c:v>
                </c:pt>
              </c:strCache>
            </c:strRef>
          </c:tx>
          <c:cat>
            <c:numRef>
              <c:f>pH!$B$2:$P$2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pH!$B$22:$P$22</c:f>
              <c:numCache>
                <c:formatCode>0.00</c:formatCode>
                <c:ptCount val="15"/>
                <c:pt idx="0">
                  <c:v>7.9700000000000006</c:v>
                </c:pt>
                <c:pt idx="1">
                  <c:v>7.7850000000000001</c:v>
                </c:pt>
                <c:pt idx="2">
                  <c:v>7.9024999999999999</c:v>
                </c:pt>
                <c:pt idx="3">
                  <c:v>8.0124999999999993</c:v>
                </c:pt>
                <c:pt idx="4">
                  <c:v>7.9874999999999998</c:v>
                </c:pt>
                <c:pt idx="5">
                  <c:v>8.0525000000000002</c:v>
                </c:pt>
                <c:pt idx="6">
                  <c:v>7.9649999999999999</c:v>
                </c:pt>
                <c:pt idx="7">
                  <c:v>8.0174999999999983</c:v>
                </c:pt>
                <c:pt idx="8">
                  <c:v>8.1774999999999984</c:v>
                </c:pt>
                <c:pt idx="9">
                  <c:v>7.83</c:v>
                </c:pt>
                <c:pt idx="10">
                  <c:v>7.9349999999999996</c:v>
                </c:pt>
                <c:pt idx="11">
                  <c:v>7.8674999999999997</c:v>
                </c:pt>
                <c:pt idx="12">
                  <c:v>8.0649999999999995</c:v>
                </c:pt>
                <c:pt idx="13">
                  <c:v>8.057500000000001</c:v>
                </c:pt>
                <c:pt idx="14">
                  <c:v>8.1225000000000005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78-4303-8BA6-C9433F7863E1}"/>
            </c:ext>
          </c:extLst>
        </c:ser>
        <c:ser>
          <c:idx val="1"/>
          <c:order val="1"/>
          <c:tx>
            <c:strRef>
              <c:f>pH!$A$24</c:f>
              <c:strCache>
                <c:ptCount val="1"/>
                <c:pt idx="0">
                  <c:v>Site 41- BC Outlet</c:v>
                </c:pt>
              </c:strCache>
            </c:strRef>
          </c:tx>
          <c:val>
            <c:numRef>
              <c:f>pH!$B$37:$P$37</c:f>
              <c:numCache>
                <c:formatCode>0.00</c:formatCode>
                <c:ptCount val="15"/>
                <c:pt idx="0">
                  <c:v>7.88</c:v>
                </c:pt>
                <c:pt idx="1">
                  <c:v>7.7475000000000005</c:v>
                </c:pt>
                <c:pt idx="2">
                  <c:v>8.0124999999999993</c:v>
                </c:pt>
                <c:pt idx="3">
                  <c:v>8.06</c:v>
                </c:pt>
                <c:pt idx="4">
                  <c:v>7.9950000000000001</c:v>
                </c:pt>
                <c:pt idx="5">
                  <c:v>7.6050000000000004</c:v>
                </c:pt>
                <c:pt idx="6">
                  <c:v>7.68</c:v>
                </c:pt>
                <c:pt idx="7">
                  <c:v>7.9850000000000003</c:v>
                </c:pt>
                <c:pt idx="8">
                  <c:v>8.1355000000000004</c:v>
                </c:pt>
                <c:pt idx="9">
                  <c:v>7.81</c:v>
                </c:pt>
                <c:pt idx="10">
                  <c:v>7.8349999999999991</c:v>
                </c:pt>
                <c:pt idx="11">
                  <c:v>7.7225000000000001</c:v>
                </c:pt>
                <c:pt idx="12">
                  <c:v>7.9024999999999999</c:v>
                </c:pt>
                <c:pt idx="13">
                  <c:v>8.02</c:v>
                </c:pt>
                <c:pt idx="14">
                  <c:v>7.8950000000000005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78-4303-8BA6-C9433F7863E1}"/>
            </c:ext>
          </c:extLst>
        </c:ser>
        <c:ser>
          <c:idx val="2"/>
          <c:order val="2"/>
          <c:tx>
            <c:strRef>
              <c:f>pH!$A$39</c:f>
              <c:strCache>
                <c:ptCount val="1"/>
                <c:pt idx="0">
                  <c:v>Site 42 - South Dam</c:v>
                </c:pt>
              </c:strCache>
            </c:strRef>
          </c:tx>
          <c:val>
            <c:numRef>
              <c:f>pH!$B$49:$P$49</c:f>
              <c:numCache>
                <c:formatCode>0.00</c:formatCode>
                <c:ptCount val="15"/>
                <c:pt idx="1">
                  <c:v>7.847500000000001</c:v>
                </c:pt>
                <c:pt idx="2">
                  <c:v>7.8624999999999998</c:v>
                </c:pt>
                <c:pt idx="3">
                  <c:v>8.057500000000001</c:v>
                </c:pt>
                <c:pt idx="4">
                  <c:v>7.9175000000000004</c:v>
                </c:pt>
                <c:pt idx="5">
                  <c:v>7.61</c:v>
                </c:pt>
                <c:pt idx="6">
                  <c:v>7.6550000000000002</c:v>
                </c:pt>
                <c:pt idx="7">
                  <c:v>7.94</c:v>
                </c:pt>
                <c:pt idx="8">
                  <c:v>8.0425000000000004</c:v>
                </c:pt>
                <c:pt idx="9">
                  <c:v>7.7974999999999994</c:v>
                </c:pt>
                <c:pt idx="10">
                  <c:v>7.7750000000000004</c:v>
                </c:pt>
                <c:pt idx="11">
                  <c:v>7.7050000000000001</c:v>
                </c:pt>
                <c:pt idx="12">
                  <c:v>7.86</c:v>
                </c:pt>
                <c:pt idx="13">
                  <c:v>7.9725000000000001</c:v>
                </c:pt>
                <c:pt idx="14">
                  <c:v>7.8224999999999998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78-4303-8BA6-C9433F7863E1}"/>
            </c:ext>
          </c:extLst>
        </c:ser>
        <c:ser>
          <c:idx val="3"/>
          <c:order val="3"/>
          <c:tx>
            <c:strRef>
              <c:f>pH!$A$51</c:f>
              <c:strCache>
                <c:ptCount val="1"/>
                <c:pt idx="0">
                  <c:v>Site 43 - TC Inlet</c:v>
                </c:pt>
              </c:strCache>
            </c:strRef>
          </c:tx>
          <c:val>
            <c:numRef>
              <c:f>pH!$B$60:$P$60</c:f>
              <c:numCache>
                <c:formatCode>0.00</c:formatCode>
                <c:ptCount val="15"/>
                <c:pt idx="0">
                  <c:v>8.33</c:v>
                </c:pt>
                <c:pt idx="1">
                  <c:v>7.9925000000000006</c:v>
                </c:pt>
                <c:pt idx="2">
                  <c:v>7.8450000000000006</c:v>
                </c:pt>
                <c:pt idx="3">
                  <c:v>8.0449999999999999</c:v>
                </c:pt>
                <c:pt idx="4">
                  <c:v>8.0174999999999983</c:v>
                </c:pt>
                <c:pt idx="5">
                  <c:v>7.6</c:v>
                </c:pt>
                <c:pt idx="6">
                  <c:v>7.6924999999999999</c:v>
                </c:pt>
                <c:pt idx="7">
                  <c:v>8.1649999999999991</c:v>
                </c:pt>
                <c:pt idx="8">
                  <c:v>8.307500000000001</c:v>
                </c:pt>
                <c:pt idx="9">
                  <c:v>7.835</c:v>
                </c:pt>
                <c:pt idx="10">
                  <c:v>7.7649999999999988</c:v>
                </c:pt>
                <c:pt idx="11">
                  <c:v>7.7074999999999996</c:v>
                </c:pt>
                <c:pt idx="12">
                  <c:v>7.8624999999999998</c:v>
                </c:pt>
                <c:pt idx="13">
                  <c:v>7.9649999999999999</c:v>
                </c:pt>
                <c:pt idx="14">
                  <c:v>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78-4303-8BA6-C9433F7863E1}"/>
            </c:ext>
          </c:extLst>
        </c:ser>
        <c:ser>
          <c:idx val="4"/>
          <c:order val="4"/>
          <c:tx>
            <c:strRef>
              <c:f>pH!$A$62</c:f>
              <c:strCache>
                <c:ptCount val="1"/>
                <c:pt idx="0">
                  <c:v>Site 44 - BC Inlet</c:v>
                </c:pt>
              </c:strCache>
            </c:strRef>
          </c:tx>
          <c:val>
            <c:numRef>
              <c:f>pH!$B$73:$P$73</c:f>
              <c:numCache>
                <c:formatCode>0.00</c:formatCode>
                <c:ptCount val="15"/>
                <c:pt idx="0">
                  <c:v>7.86</c:v>
                </c:pt>
                <c:pt idx="1">
                  <c:v>7.7575000000000003</c:v>
                </c:pt>
                <c:pt idx="2">
                  <c:v>7.8449999999999998</c:v>
                </c:pt>
                <c:pt idx="3">
                  <c:v>8.0850000000000009</c:v>
                </c:pt>
                <c:pt idx="4">
                  <c:v>8.0549999999999997</c:v>
                </c:pt>
                <c:pt idx="5">
                  <c:v>7.5949999999999998</c:v>
                </c:pt>
                <c:pt idx="6">
                  <c:v>7.6974999999999998</c:v>
                </c:pt>
                <c:pt idx="7">
                  <c:v>8.125</c:v>
                </c:pt>
                <c:pt idx="8">
                  <c:v>8.1850000000000005</c:v>
                </c:pt>
                <c:pt idx="9">
                  <c:v>7.8125</c:v>
                </c:pt>
                <c:pt idx="10">
                  <c:v>7.8025000000000002</c:v>
                </c:pt>
                <c:pt idx="11">
                  <c:v>7.7050000000000001</c:v>
                </c:pt>
                <c:pt idx="12">
                  <c:v>7.8675000000000006</c:v>
                </c:pt>
                <c:pt idx="13">
                  <c:v>7.96</c:v>
                </c:pt>
                <c:pt idx="14">
                  <c:v>7.8550000000000004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78-4303-8BA6-C9433F786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52832"/>
        <c:axId val="85354368"/>
      </c:lineChart>
      <c:dateAx>
        <c:axId val="85352832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5354368"/>
        <c:crosses val="autoZero"/>
        <c:auto val="1"/>
        <c:lblOffset val="100"/>
        <c:baseTimeUnit val="days"/>
      </c:dateAx>
      <c:valAx>
        <c:axId val="85354368"/>
        <c:scaling>
          <c:orientation val="minMax"/>
          <c:max val="9.5"/>
          <c:min val="6.5"/>
        </c:scaling>
        <c:delete val="0"/>
        <c:axPos val="l"/>
        <c:majorGridlines/>
        <c:min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853528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overlay val="0"/>
      <c:spPr>
        <a:gradFill>
          <a:gsLst>
            <a:gs pos="0">
              <a:srgbClr val="1F497D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25400" cap="sq" cmpd="sng">
          <a:solidFill>
            <a:srgbClr val="000000"/>
          </a:solidFill>
          <a:prstDash val="solid"/>
          <a:round/>
        </a:ln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Bear Creek Reservoir Nitrate-Nitrogen [ug/l] Trend</a:t>
            </a:r>
          </a:p>
        </c:rich>
      </c:tx>
      <c:layout>
        <c:manualLayout>
          <c:xMode val="edge"/>
          <c:yMode val="edge"/>
          <c:x val="0.17907444668008049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19114688128479E-2"/>
          <c:y val="0.13001712679211971"/>
          <c:w val="0.89738430583493323"/>
          <c:h val="0.6929334927525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Trends'!$B$10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 Reservoir Trends'!$C$3:$Z$3</c:f>
              <c:numCache>
                <c:formatCode>0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'Annual Reservoir Trends'!$C$10:$Z$10</c:f>
              <c:numCache>
                <c:formatCode>0</c:formatCode>
                <c:ptCount val="24"/>
                <c:pt idx="0">
                  <c:v>442</c:v>
                </c:pt>
                <c:pt idx="1">
                  <c:v>289</c:v>
                </c:pt>
                <c:pt idx="2">
                  <c:v>504</c:v>
                </c:pt>
                <c:pt idx="3">
                  <c:v>382</c:v>
                </c:pt>
                <c:pt idx="4">
                  <c:v>474</c:v>
                </c:pt>
                <c:pt idx="5">
                  <c:v>578</c:v>
                </c:pt>
                <c:pt idx="6">
                  <c:v>393</c:v>
                </c:pt>
                <c:pt idx="7">
                  <c:v>388</c:v>
                </c:pt>
                <c:pt idx="8">
                  <c:v>224</c:v>
                </c:pt>
                <c:pt idx="9">
                  <c:v>431</c:v>
                </c:pt>
                <c:pt idx="10">
                  <c:v>401</c:v>
                </c:pt>
                <c:pt idx="11">
                  <c:v>289</c:v>
                </c:pt>
                <c:pt idx="12">
                  <c:v>268</c:v>
                </c:pt>
                <c:pt idx="13">
                  <c:v>268</c:v>
                </c:pt>
                <c:pt idx="14">
                  <c:v>193.23769230769227</c:v>
                </c:pt>
                <c:pt idx="15">
                  <c:v>158.27857142857144</c:v>
                </c:pt>
                <c:pt idx="16">
                  <c:v>221.96199999999999</c:v>
                </c:pt>
                <c:pt idx="17">
                  <c:v>233</c:v>
                </c:pt>
                <c:pt idx="18">
                  <c:v>291</c:v>
                </c:pt>
                <c:pt idx="19">
                  <c:v>287</c:v>
                </c:pt>
                <c:pt idx="20">
                  <c:v>158</c:v>
                </c:pt>
                <c:pt idx="21">
                  <c:v>165</c:v>
                </c:pt>
                <c:pt idx="22">
                  <c:v>161</c:v>
                </c:pt>
                <c:pt idx="23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0-42A7-A98E-2DDB013E15B2}"/>
            </c:ext>
          </c:extLst>
        </c:ser>
        <c:ser>
          <c:idx val="3"/>
          <c:order val="1"/>
          <c:tx>
            <c:strRef>
              <c:f>'Annual Reservoir Trends'!$B$12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'Annual Reservoir Trends'!$C$3:$Y$3</c:f>
              <c:numCache>
                <c:formatCode>0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'Annual Reservoir Trends'!$C$12:$Z$12</c:f>
              <c:numCache>
                <c:formatCode>0</c:formatCode>
                <c:ptCount val="24"/>
                <c:pt idx="0">
                  <c:v>341</c:v>
                </c:pt>
                <c:pt idx="1">
                  <c:v>228</c:v>
                </c:pt>
                <c:pt idx="2">
                  <c:v>333</c:v>
                </c:pt>
                <c:pt idx="3">
                  <c:v>308</c:v>
                </c:pt>
                <c:pt idx="4">
                  <c:v>503</c:v>
                </c:pt>
                <c:pt idx="5">
                  <c:v>561</c:v>
                </c:pt>
                <c:pt idx="6">
                  <c:v>341</c:v>
                </c:pt>
                <c:pt idx="7">
                  <c:v>342</c:v>
                </c:pt>
                <c:pt idx="8">
                  <c:v>231</c:v>
                </c:pt>
                <c:pt idx="9">
                  <c:v>483</c:v>
                </c:pt>
                <c:pt idx="10">
                  <c:v>390</c:v>
                </c:pt>
                <c:pt idx="11">
                  <c:v>268</c:v>
                </c:pt>
                <c:pt idx="12">
                  <c:v>259</c:v>
                </c:pt>
                <c:pt idx="13">
                  <c:v>224</c:v>
                </c:pt>
                <c:pt idx="14">
                  <c:v>220.75615384615381</c:v>
                </c:pt>
                <c:pt idx="15">
                  <c:v>151.27000000000001</c:v>
                </c:pt>
                <c:pt idx="16">
                  <c:v>232.79071428571427</c:v>
                </c:pt>
                <c:pt idx="17">
                  <c:v>230</c:v>
                </c:pt>
                <c:pt idx="18">
                  <c:v>244</c:v>
                </c:pt>
                <c:pt idx="19">
                  <c:v>222</c:v>
                </c:pt>
                <c:pt idx="20">
                  <c:v>186</c:v>
                </c:pt>
                <c:pt idx="21">
                  <c:v>102</c:v>
                </c:pt>
                <c:pt idx="22">
                  <c:v>144</c:v>
                </c:pt>
                <c:pt idx="23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40-42A7-A98E-2DDB013E1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21472"/>
        <c:axId val="51343744"/>
      </c:barChart>
      <c:catAx>
        <c:axId val="51321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34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2147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87046164117393"/>
          <c:y val="0.16269052209787047"/>
          <c:w val="0.17019670130593606"/>
          <c:h val="0.18104383668867671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+mn-lt"/>
                <a:ea typeface="Arial Black"/>
                <a:cs typeface="Arial Black"/>
              </a:defRPr>
            </a:pPr>
            <a:r>
              <a:rPr lang="en-US" sz="1600" b="1">
                <a:latin typeface="+mn-lt"/>
              </a:rPr>
              <a:t>BCR Dissolved Oxygen Average 1/2-2 Meters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Oxygen!$A$6</c:f>
              <c:strCache>
                <c:ptCount val="1"/>
                <c:pt idx="0">
                  <c:v>Site 40 Central Pool</c:v>
                </c:pt>
              </c:strCache>
            </c:strRef>
          </c:tx>
          <c:cat>
            <c:numRef>
              <c:f>Oxygen!$B$2:$P$2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Oxygen!$B$22:$P$22</c:f>
              <c:numCache>
                <c:formatCode>0.00</c:formatCode>
                <c:ptCount val="15"/>
                <c:pt idx="0">
                  <c:v>12.112500000000001</c:v>
                </c:pt>
                <c:pt idx="1">
                  <c:v>11.579999999999998</c:v>
                </c:pt>
                <c:pt idx="2">
                  <c:v>10.847499999999998</c:v>
                </c:pt>
                <c:pt idx="3">
                  <c:v>10.615</c:v>
                </c:pt>
                <c:pt idx="4">
                  <c:v>9.7149999999999999</c:v>
                </c:pt>
                <c:pt idx="5">
                  <c:v>8.3774999999999995</c:v>
                </c:pt>
                <c:pt idx="6">
                  <c:v>7.375</c:v>
                </c:pt>
                <c:pt idx="7">
                  <c:v>8.0274999999999999</c:v>
                </c:pt>
                <c:pt idx="8">
                  <c:v>9.192499999999999</c:v>
                </c:pt>
                <c:pt idx="9">
                  <c:v>6.3199999999999994</c:v>
                </c:pt>
                <c:pt idx="10">
                  <c:v>7.0425000000000004</c:v>
                </c:pt>
                <c:pt idx="11">
                  <c:v>8.2424999999999997</c:v>
                </c:pt>
                <c:pt idx="12">
                  <c:v>9.6549999999999994</c:v>
                </c:pt>
                <c:pt idx="13">
                  <c:v>10.047499999999999</c:v>
                </c:pt>
                <c:pt idx="14">
                  <c:v>11.942499999999999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98-4B75-B1F8-B54AA457B761}"/>
            </c:ext>
          </c:extLst>
        </c:ser>
        <c:ser>
          <c:idx val="1"/>
          <c:order val="1"/>
          <c:tx>
            <c:strRef>
              <c:f>Oxygen!$A$24</c:f>
              <c:strCache>
                <c:ptCount val="1"/>
                <c:pt idx="0">
                  <c:v>Site 41- BC Outlet</c:v>
                </c:pt>
              </c:strCache>
            </c:strRef>
          </c:tx>
          <c:val>
            <c:numRef>
              <c:f>Oxygen!$B$37:$P$37</c:f>
              <c:numCache>
                <c:formatCode>0.00</c:formatCode>
                <c:ptCount val="15"/>
                <c:pt idx="0">
                  <c:v>11.8725</c:v>
                </c:pt>
                <c:pt idx="1">
                  <c:v>11.852499999999999</c:v>
                </c:pt>
                <c:pt idx="2">
                  <c:v>10.99</c:v>
                </c:pt>
                <c:pt idx="3">
                  <c:v>10.459999999999999</c:v>
                </c:pt>
                <c:pt idx="4">
                  <c:v>9.5075000000000003</c:v>
                </c:pt>
                <c:pt idx="5">
                  <c:v>8.370000000000001</c:v>
                </c:pt>
                <c:pt idx="6">
                  <c:v>7.3225000000000007</c:v>
                </c:pt>
                <c:pt idx="7">
                  <c:v>7.5349999999999993</c:v>
                </c:pt>
                <c:pt idx="8">
                  <c:v>8.9250000000000007</c:v>
                </c:pt>
                <c:pt idx="9">
                  <c:v>5.9950000000000001</c:v>
                </c:pt>
                <c:pt idx="10">
                  <c:v>6.8999999999999995</c:v>
                </c:pt>
                <c:pt idx="11">
                  <c:v>7.8874999999999993</c:v>
                </c:pt>
                <c:pt idx="12">
                  <c:v>9.4924999999999997</c:v>
                </c:pt>
                <c:pt idx="13">
                  <c:v>9.7825000000000006</c:v>
                </c:pt>
                <c:pt idx="14">
                  <c:v>11.1175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8-4B75-B1F8-B54AA457B761}"/>
            </c:ext>
          </c:extLst>
        </c:ser>
        <c:ser>
          <c:idx val="2"/>
          <c:order val="2"/>
          <c:tx>
            <c:strRef>
              <c:f>Oxygen!$A$39</c:f>
              <c:strCache>
                <c:ptCount val="1"/>
                <c:pt idx="0">
                  <c:v>Site 42 - South Dam</c:v>
                </c:pt>
              </c:strCache>
            </c:strRef>
          </c:tx>
          <c:val>
            <c:numRef>
              <c:f>Oxygen!$B$50:$P$50</c:f>
              <c:numCache>
                <c:formatCode>0.00</c:formatCode>
                <c:ptCount val="15"/>
                <c:pt idx="1">
                  <c:v>11.522499999999999</c:v>
                </c:pt>
                <c:pt idx="2">
                  <c:v>10.6975</c:v>
                </c:pt>
                <c:pt idx="3">
                  <c:v>10.4975</c:v>
                </c:pt>
                <c:pt idx="4">
                  <c:v>9.48</c:v>
                </c:pt>
                <c:pt idx="5">
                  <c:v>8.2624999999999993</c:v>
                </c:pt>
                <c:pt idx="6">
                  <c:v>7.2949999999999999</c:v>
                </c:pt>
                <c:pt idx="7">
                  <c:v>7.6324999999999994</c:v>
                </c:pt>
                <c:pt idx="8">
                  <c:v>8.9649999999999999</c:v>
                </c:pt>
                <c:pt idx="9">
                  <c:v>6.0024999999999995</c:v>
                </c:pt>
                <c:pt idx="10">
                  <c:v>6.9375</c:v>
                </c:pt>
                <c:pt idx="11">
                  <c:v>8.2949999999999999</c:v>
                </c:pt>
                <c:pt idx="12">
                  <c:v>9.5875000000000004</c:v>
                </c:pt>
                <c:pt idx="13">
                  <c:v>9.8249999999999993</c:v>
                </c:pt>
                <c:pt idx="14">
                  <c:v>11.805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98-4B75-B1F8-B54AA457B761}"/>
            </c:ext>
          </c:extLst>
        </c:ser>
        <c:ser>
          <c:idx val="3"/>
          <c:order val="3"/>
          <c:tx>
            <c:strRef>
              <c:f>Oxygen!$A$52</c:f>
              <c:strCache>
                <c:ptCount val="1"/>
                <c:pt idx="0">
                  <c:v>Site 43 - TC Inlet</c:v>
                </c:pt>
              </c:strCache>
            </c:strRef>
          </c:tx>
          <c:val>
            <c:numRef>
              <c:f>Oxygen!$B$61:$P$61</c:f>
              <c:numCache>
                <c:formatCode>0.00</c:formatCode>
                <c:ptCount val="15"/>
                <c:pt idx="0">
                  <c:v>11.494999999999999</c:v>
                </c:pt>
                <c:pt idx="1">
                  <c:v>11.59</c:v>
                </c:pt>
                <c:pt idx="2">
                  <c:v>10.42</c:v>
                </c:pt>
                <c:pt idx="3">
                  <c:v>10.3925</c:v>
                </c:pt>
                <c:pt idx="4">
                  <c:v>9.7899999999999991</c:v>
                </c:pt>
                <c:pt idx="5">
                  <c:v>8.2225000000000001</c:v>
                </c:pt>
                <c:pt idx="6">
                  <c:v>7.2249999999999996</c:v>
                </c:pt>
                <c:pt idx="7">
                  <c:v>7.6875</c:v>
                </c:pt>
                <c:pt idx="8">
                  <c:v>9.35</c:v>
                </c:pt>
                <c:pt idx="9">
                  <c:v>6.125</c:v>
                </c:pt>
                <c:pt idx="10">
                  <c:v>6.68</c:v>
                </c:pt>
                <c:pt idx="11">
                  <c:v>7.7200000000000006</c:v>
                </c:pt>
                <c:pt idx="12">
                  <c:v>9.3975000000000009</c:v>
                </c:pt>
                <c:pt idx="13">
                  <c:v>10.27</c:v>
                </c:pt>
                <c:pt idx="14">
                  <c:v>11.427499999999998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98-4B75-B1F8-B54AA457B761}"/>
            </c:ext>
          </c:extLst>
        </c:ser>
        <c:ser>
          <c:idx val="4"/>
          <c:order val="4"/>
          <c:tx>
            <c:strRef>
              <c:f>Oxygen!$A$63</c:f>
              <c:strCache>
                <c:ptCount val="1"/>
                <c:pt idx="0">
                  <c:v>Site 44 - BC Inlet</c:v>
                </c:pt>
              </c:strCache>
            </c:strRef>
          </c:tx>
          <c:val>
            <c:numRef>
              <c:f>Oxygen!$B$74:$P$74</c:f>
              <c:numCache>
                <c:formatCode>0.00</c:formatCode>
                <c:ptCount val="15"/>
                <c:pt idx="0">
                  <c:v>12.05</c:v>
                </c:pt>
                <c:pt idx="1">
                  <c:v>11.405000000000001</c:v>
                </c:pt>
                <c:pt idx="2">
                  <c:v>10.4</c:v>
                </c:pt>
                <c:pt idx="3">
                  <c:v>10.377500000000001</c:v>
                </c:pt>
                <c:pt idx="4">
                  <c:v>9.8550000000000004</c:v>
                </c:pt>
                <c:pt idx="5">
                  <c:v>8.2975000000000012</c:v>
                </c:pt>
                <c:pt idx="6">
                  <c:v>7.3025000000000002</c:v>
                </c:pt>
                <c:pt idx="7">
                  <c:v>7.77</c:v>
                </c:pt>
                <c:pt idx="8">
                  <c:v>9.2424999999999997</c:v>
                </c:pt>
                <c:pt idx="9">
                  <c:v>6.0499999999999989</c:v>
                </c:pt>
                <c:pt idx="10">
                  <c:v>6.94</c:v>
                </c:pt>
                <c:pt idx="11">
                  <c:v>7.7774999999999999</c:v>
                </c:pt>
                <c:pt idx="12">
                  <c:v>9.5150000000000006</c:v>
                </c:pt>
                <c:pt idx="13">
                  <c:v>9.8225000000000016</c:v>
                </c:pt>
                <c:pt idx="14">
                  <c:v>11.585000000000001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98-4B75-B1F8-B54AA457B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42272"/>
        <c:axId val="87943808"/>
      </c:lineChart>
      <c:dateAx>
        <c:axId val="87942272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87943808"/>
        <c:crosses val="autoZero"/>
        <c:auto val="1"/>
        <c:lblOffset val="100"/>
        <c:baseTimeUnit val="days"/>
        <c:majorUnit val="30"/>
        <c:majorTimeUnit val="days"/>
        <c:minorUnit val="7"/>
        <c:minorTimeUnit val="days"/>
      </c:dateAx>
      <c:valAx>
        <c:axId val="87943808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87942272"/>
        <c:crosses val="autoZero"/>
        <c:crossBetween val="between"/>
        <c:majorUnit val="1"/>
        <c:minorUnit val="0.2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25400">
          <a:solidFill>
            <a:schemeClr val="tx1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Dissolved Oxygen Trends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Oxygen!$A$3</c:f>
              <c:strCache>
                <c:ptCount val="1"/>
                <c:pt idx="0">
                  <c:v>16a-Turkey Creek Inflow</c:v>
                </c:pt>
              </c:strCache>
            </c:strRef>
          </c:tx>
          <c:marker>
            <c:symbol val="none"/>
          </c:marker>
          <c:cat>
            <c:numRef>
              <c:f>Oxygen!$B$2:$P$2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Oxygen!$B$3:$P$3</c:f>
              <c:numCache>
                <c:formatCode>0.00</c:formatCode>
                <c:ptCount val="15"/>
                <c:pt idx="0">
                  <c:v>12.21</c:v>
                </c:pt>
                <c:pt idx="1">
                  <c:v>13.14</c:v>
                </c:pt>
                <c:pt idx="2">
                  <c:v>11.99</c:v>
                </c:pt>
                <c:pt idx="3">
                  <c:v>12.63</c:v>
                </c:pt>
                <c:pt idx="4">
                  <c:v>11</c:v>
                </c:pt>
                <c:pt idx="5">
                  <c:v>11.93</c:v>
                </c:pt>
                <c:pt idx="6">
                  <c:v>9.2200000000000006</c:v>
                </c:pt>
                <c:pt idx="7">
                  <c:v>9.61</c:v>
                </c:pt>
                <c:pt idx="8">
                  <c:v>10.87</c:v>
                </c:pt>
                <c:pt idx="9">
                  <c:v>8.57</c:v>
                </c:pt>
                <c:pt idx="10">
                  <c:v>10.02</c:v>
                </c:pt>
                <c:pt idx="11">
                  <c:v>11.81</c:v>
                </c:pt>
                <c:pt idx="12">
                  <c:v>12.78</c:v>
                </c:pt>
                <c:pt idx="13">
                  <c:v>12.41</c:v>
                </c:pt>
                <c:pt idx="14">
                  <c:v>13.26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D-475A-8DAE-527ECDD493DB}"/>
            </c:ext>
          </c:extLst>
        </c:ser>
        <c:ser>
          <c:idx val="1"/>
          <c:order val="1"/>
          <c:tx>
            <c:strRef>
              <c:f>Oxygen!$A$4</c:f>
              <c:strCache>
                <c:ptCount val="1"/>
                <c:pt idx="0">
                  <c:v>15a-Bear Creek Inflow</c:v>
                </c:pt>
              </c:strCache>
            </c:strRef>
          </c:tx>
          <c:marker>
            <c:symbol val="none"/>
          </c:marker>
          <c:val>
            <c:numRef>
              <c:f>Oxygen!$B$4:$P$4</c:f>
              <c:numCache>
                <c:formatCode>0.00</c:formatCode>
                <c:ptCount val="15"/>
                <c:pt idx="0">
                  <c:v>12.89</c:v>
                </c:pt>
                <c:pt idx="1">
                  <c:v>13.38</c:v>
                </c:pt>
                <c:pt idx="2">
                  <c:v>12.48</c:v>
                </c:pt>
                <c:pt idx="3">
                  <c:v>11.9</c:v>
                </c:pt>
                <c:pt idx="4">
                  <c:v>10.82</c:v>
                </c:pt>
                <c:pt idx="5">
                  <c:v>10.66</c:v>
                </c:pt>
                <c:pt idx="6">
                  <c:v>8.8800000000000008</c:v>
                </c:pt>
                <c:pt idx="7">
                  <c:v>9.09</c:v>
                </c:pt>
                <c:pt idx="8">
                  <c:v>10.24</c:v>
                </c:pt>
                <c:pt idx="9">
                  <c:v>8.36</c:v>
                </c:pt>
                <c:pt idx="10">
                  <c:v>8.85</c:v>
                </c:pt>
                <c:pt idx="11">
                  <c:v>10.52</c:v>
                </c:pt>
                <c:pt idx="12">
                  <c:v>13.3</c:v>
                </c:pt>
                <c:pt idx="13">
                  <c:v>12.32</c:v>
                </c:pt>
                <c:pt idx="14">
                  <c:v>14.41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D-475A-8DAE-527ECDD493DB}"/>
            </c:ext>
          </c:extLst>
        </c:ser>
        <c:ser>
          <c:idx val="2"/>
          <c:order val="2"/>
          <c:tx>
            <c:strRef>
              <c:f>Oxygen!$A$5</c:f>
              <c:strCache>
                <c:ptCount val="1"/>
                <c:pt idx="0">
                  <c:v>45-Bear Creek Discharge</c:v>
                </c:pt>
              </c:strCache>
            </c:strRef>
          </c:tx>
          <c:marker>
            <c:symbol val="none"/>
          </c:marker>
          <c:val>
            <c:numRef>
              <c:f>Oxygen!$B$5:$P$5</c:f>
              <c:numCache>
                <c:formatCode>0.00</c:formatCode>
                <c:ptCount val="15"/>
                <c:pt idx="0">
                  <c:v>12.39</c:v>
                </c:pt>
                <c:pt idx="1">
                  <c:v>11.73</c:v>
                </c:pt>
                <c:pt idx="2">
                  <c:v>10.16</c:v>
                </c:pt>
                <c:pt idx="3">
                  <c:v>11.44</c:v>
                </c:pt>
                <c:pt idx="4">
                  <c:v>9.8800000000000008</c:v>
                </c:pt>
                <c:pt idx="5">
                  <c:v>9.51</c:v>
                </c:pt>
                <c:pt idx="6">
                  <c:v>7.96</c:v>
                </c:pt>
                <c:pt idx="7">
                  <c:v>8.0299999999999994</c:v>
                </c:pt>
                <c:pt idx="8">
                  <c:v>10.95</c:v>
                </c:pt>
                <c:pt idx="9">
                  <c:v>7.31</c:v>
                </c:pt>
                <c:pt idx="10">
                  <c:v>7.11</c:v>
                </c:pt>
                <c:pt idx="11">
                  <c:v>9.02</c:v>
                </c:pt>
                <c:pt idx="12">
                  <c:v>8.9499999999999993</c:v>
                </c:pt>
                <c:pt idx="13">
                  <c:v>13.22</c:v>
                </c:pt>
                <c:pt idx="14">
                  <c:v>12.43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9D-475A-8DAE-527ECDD493DB}"/>
            </c:ext>
          </c:extLst>
        </c:ser>
        <c:ser>
          <c:idx val="3"/>
          <c:order val="3"/>
          <c:tx>
            <c:strRef>
              <c:f>Oxygen!$A$23</c:f>
              <c:strCache>
                <c:ptCount val="1"/>
                <c:pt idx="0">
                  <c:v>BCR Site 40 Profile Average</c:v>
                </c:pt>
              </c:strCache>
            </c:strRef>
          </c:tx>
          <c:marker>
            <c:symbol val="none"/>
          </c:marker>
          <c:val>
            <c:numRef>
              <c:f>Oxygen!$B$23:$P$23</c:f>
              <c:numCache>
                <c:formatCode>0.00</c:formatCode>
                <c:ptCount val="15"/>
                <c:pt idx="0">
                  <c:v>9.3613333333333326</c:v>
                </c:pt>
                <c:pt idx="1">
                  <c:v>7.9819999999999984</c:v>
                </c:pt>
                <c:pt idx="2">
                  <c:v>10.30142857142857</c:v>
                </c:pt>
                <c:pt idx="3">
                  <c:v>10.107333333333335</c:v>
                </c:pt>
                <c:pt idx="4">
                  <c:v>8.7913333333333341</c:v>
                </c:pt>
                <c:pt idx="5">
                  <c:v>7.9913333333333334</c:v>
                </c:pt>
                <c:pt idx="6">
                  <c:v>6.8999999999999977</c:v>
                </c:pt>
                <c:pt idx="7">
                  <c:v>7.0206666666666679</c:v>
                </c:pt>
                <c:pt idx="8">
                  <c:v>8.1939999999999991</c:v>
                </c:pt>
                <c:pt idx="9">
                  <c:v>6.0659999999999998</c:v>
                </c:pt>
                <c:pt idx="10">
                  <c:v>6.6653333333333329</c:v>
                </c:pt>
                <c:pt idx="11">
                  <c:v>7.7759999999999998</c:v>
                </c:pt>
                <c:pt idx="12">
                  <c:v>9.4726666666666688</c:v>
                </c:pt>
                <c:pt idx="13">
                  <c:v>9.42</c:v>
                </c:pt>
                <c:pt idx="14">
                  <c:v>10.641999999999999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9D-475A-8DAE-527ECDD49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91776"/>
        <c:axId val="85293312"/>
      </c:lineChart>
      <c:dateAx>
        <c:axId val="85291776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5293312"/>
        <c:crosses val="autoZero"/>
        <c:auto val="1"/>
        <c:lblOffset val="100"/>
        <c:baseTimeUnit val="days"/>
        <c:majorUnit val="30"/>
        <c:majorTimeUnit val="days"/>
      </c:dateAx>
      <c:valAx>
        <c:axId val="85293312"/>
        <c:scaling>
          <c:orientation val="minMax"/>
          <c:max val="15"/>
          <c:min val="5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5291776"/>
        <c:crosses val="autoZero"/>
        <c:crossBetween val="between"/>
      </c:valAx>
      <c:spPr>
        <a:gradFill>
          <a:gsLst>
            <a:gs pos="0">
              <a:srgbClr val="1F497D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overlay val="0"/>
      <c:spPr>
        <a:gradFill>
          <a:gsLst>
            <a:gs pos="0">
              <a:srgbClr val="1F497D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000000"/>
          </a:solidFill>
        </a:ln>
      </c:spPr>
      <c:txPr>
        <a:bodyPr/>
        <a:lstStyle/>
        <a:p>
          <a:pPr>
            <a:defRPr sz="105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BCR 2014 Temperature C (0.5-2m)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 DO Comp'!$A$4</c:f>
              <c:strCache>
                <c:ptCount val="1"/>
                <c:pt idx="0">
                  <c:v>site 40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'Temp DO Comp'!$B$4:$P$4</c:f>
              <c:numCache>
                <c:formatCode>0.00</c:formatCode>
                <c:ptCount val="15"/>
                <c:pt idx="0">
                  <c:v>2.65</c:v>
                </c:pt>
                <c:pt idx="1">
                  <c:v>2.2250000000000001</c:v>
                </c:pt>
                <c:pt idx="2">
                  <c:v>6.6250000000000009</c:v>
                </c:pt>
                <c:pt idx="3">
                  <c:v>11.475</c:v>
                </c:pt>
                <c:pt idx="4">
                  <c:v>12.024999999999999</c:v>
                </c:pt>
                <c:pt idx="5">
                  <c:v>16.175000000000001</c:v>
                </c:pt>
                <c:pt idx="6">
                  <c:v>20.299999999999997</c:v>
                </c:pt>
                <c:pt idx="7">
                  <c:v>20.324999999999999</c:v>
                </c:pt>
                <c:pt idx="8">
                  <c:v>19.05</c:v>
                </c:pt>
                <c:pt idx="9">
                  <c:v>19.5</c:v>
                </c:pt>
                <c:pt idx="10">
                  <c:v>17.725000000000001</c:v>
                </c:pt>
                <c:pt idx="11">
                  <c:v>15.975</c:v>
                </c:pt>
                <c:pt idx="12">
                  <c:v>9.3000000000000007</c:v>
                </c:pt>
                <c:pt idx="13">
                  <c:v>3.2</c:v>
                </c:pt>
                <c:pt idx="14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C-4C55-AADB-74CFD5F9AE6C}"/>
            </c:ext>
          </c:extLst>
        </c:ser>
        <c:ser>
          <c:idx val="1"/>
          <c:order val="1"/>
          <c:tx>
            <c:strRef>
              <c:f>'Temp DO Comp'!$A$5</c:f>
              <c:strCache>
                <c:ptCount val="1"/>
                <c:pt idx="0">
                  <c:v>Site 41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'Temp DO Comp'!$B$5:$P$5</c:f>
              <c:numCache>
                <c:formatCode>0.00</c:formatCode>
                <c:ptCount val="15"/>
                <c:pt idx="0">
                  <c:v>2.625</c:v>
                </c:pt>
                <c:pt idx="1">
                  <c:v>1.875</c:v>
                </c:pt>
                <c:pt idx="2">
                  <c:v>6.9249999999999998</c:v>
                </c:pt>
                <c:pt idx="3">
                  <c:v>11.924999999999999</c:v>
                </c:pt>
                <c:pt idx="4">
                  <c:v>12.525</c:v>
                </c:pt>
                <c:pt idx="5">
                  <c:v>16.100000000000001</c:v>
                </c:pt>
                <c:pt idx="6">
                  <c:v>20.25</c:v>
                </c:pt>
                <c:pt idx="7">
                  <c:v>20.25</c:v>
                </c:pt>
                <c:pt idx="8">
                  <c:v>18.924999999999997</c:v>
                </c:pt>
                <c:pt idx="9">
                  <c:v>19.574999999999999</c:v>
                </c:pt>
                <c:pt idx="10">
                  <c:v>17.875</c:v>
                </c:pt>
                <c:pt idx="11">
                  <c:v>15.875</c:v>
                </c:pt>
                <c:pt idx="12">
                  <c:v>12.024999999999999</c:v>
                </c:pt>
                <c:pt idx="13">
                  <c:v>3.25</c:v>
                </c:pt>
                <c:pt idx="14">
                  <c:v>2.5249999999999999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C-4C55-AADB-74CFD5F9AE6C}"/>
            </c:ext>
          </c:extLst>
        </c:ser>
        <c:ser>
          <c:idx val="2"/>
          <c:order val="2"/>
          <c:tx>
            <c:strRef>
              <c:f>'Temp DO Comp'!$A$6</c:f>
              <c:strCache>
                <c:ptCount val="1"/>
                <c:pt idx="0">
                  <c:v>Site 42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'Temp DO Comp'!$B$6:$P$6</c:f>
              <c:numCache>
                <c:formatCode>0.00</c:formatCode>
                <c:ptCount val="15"/>
                <c:pt idx="1">
                  <c:v>1.8250000000000002</c:v>
                </c:pt>
                <c:pt idx="2">
                  <c:v>6.8250000000000002</c:v>
                </c:pt>
                <c:pt idx="3">
                  <c:v>11.524999999999999</c:v>
                </c:pt>
                <c:pt idx="4">
                  <c:v>12.125</c:v>
                </c:pt>
                <c:pt idx="5">
                  <c:v>16.100000000000001</c:v>
                </c:pt>
                <c:pt idx="6">
                  <c:v>20.2</c:v>
                </c:pt>
                <c:pt idx="7">
                  <c:v>20.375</c:v>
                </c:pt>
                <c:pt idx="8">
                  <c:v>18.975000000000001</c:v>
                </c:pt>
                <c:pt idx="9">
                  <c:v>19.649999999999999</c:v>
                </c:pt>
                <c:pt idx="10">
                  <c:v>17.824999999999999</c:v>
                </c:pt>
                <c:pt idx="11">
                  <c:v>16.074999999999999</c:v>
                </c:pt>
                <c:pt idx="12">
                  <c:v>11.8</c:v>
                </c:pt>
                <c:pt idx="13">
                  <c:v>3.1</c:v>
                </c:pt>
                <c:pt idx="1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C-4C55-AADB-74CFD5F9AE6C}"/>
            </c:ext>
          </c:extLst>
        </c:ser>
        <c:ser>
          <c:idx val="3"/>
          <c:order val="3"/>
          <c:tx>
            <c:strRef>
              <c:f>'Temp DO Comp'!$A$7</c:f>
              <c:strCache>
                <c:ptCount val="1"/>
                <c:pt idx="0">
                  <c:v>Site 43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'Temp DO Comp'!$B$7:$P$7</c:f>
              <c:numCache>
                <c:formatCode>0.00</c:formatCode>
                <c:ptCount val="15"/>
                <c:pt idx="0">
                  <c:v>2.0599999999999996</c:v>
                </c:pt>
                <c:pt idx="1">
                  <c:v>2.2600000000000002</c:v>
                </c:pt>
                <c:pt idx="2">
                  <c:v>6.82</c:v>
                </c:pt>
                <c:pt idx="3">
                  <c:v>11.600000000000001</c:v>
                </c:pt>
                <c:pt idx="4">
                  <c:v>12.84</c:v>
                </c:pt>
                <c:pt idx="5">
                  <c:v>16.68</c:v>
                </c:pt>
                <c:pt idx="6">
                  <c:v>20.62</c:v>
                </c:pt>
                <c:pt idx="7">
                  <c:v>20.46</c:v>
                </c:pt>
                <c:pt idx="8">
                  <c:v>19.28</c:v>
                </c:pt>
                <c:pt idx="9">
                  <c:v>19.5</c:v>
                </c:pt>
                <c:pt idx="10">
                  <c:v>17.8</c:v>
                </c:pt>
                <c:pt idx="11">
                  <c:v>16.160000000000004</c:v>
                </c:pt>
                <c:pt idx="12">
                  <c:v>11.94</c:v>
                </c:pt>
                <c:pt idx="13">
                  <c:v>3</c:v>
                </c:pt>
                <c:pt idx="14">
                  <c:v>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C-4C55-AADB-74CFD5F9AE6C}"/>
            </c:ext>
          </c:extLst>
        </c:ser>
        <c:ser>
          <c:idx val="4"/>
          <c:order val="4"/>
          <c:tx>
            <c:strRef>
              <c:f>'Temp DO Comp'!$A$8</c:f>
              <c:strCache>
                <c:ptCount val="1"/>
                <c:pt idx="0">
                  <c:v>Site 44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'Temp DO Comp'!$B$8:$P$8</c:f>
              <c:numCache>
                <c:formatCode>0.00</c:formatCode>
                <c:ptCount val="15"/>
                <c:pt idx="0">
                  <c:v>2.4249999999999998</c:v>
                </c:pt>
                <c:pt idx="1">
                  <c:v>1.675</c:v>
                </c:pt>
                <c:pt idx="2">
                  <c:v>6.3500000000000005</c:v>
                </c:pt>
                <c:pt idx="3">
                  <c:v>11.55</c:v>
                </c:pt>
                <c:pt idx="4">
                  <c:v>13.024999999999999</c:v>
                </c:pt>
                <c:pt idx="5">
                  <c:v>16.5</c:v>
                </c:pt>
                <c:pt idx="6">
                  <c:v>20.574999999999999</c:v>
                </c:pt>
                <c:pt idx="7">
                  <c:v>20.574999999999999</c:v>
                </c:pt>
                <c:pt idx="8">
                  <c:v>19.2</c:v>
                </c:pt>
                <c:pt idx="9">
                  <c:v>19.600000000000001</c:v>
                </c:pt>
                <c:pt idx="10">
                  <c:v>17.875</c:v>
                </c:pt>
                <c:pt idx="11">
                  <c:v>15.975</c:v>
                </c:pt>
                <c:pt idx="12">
                  <c:v>11.850000000000001</c:v>
                </c:pt>
                <c:pt idx="13">
                  <c:v>3.2</c:v>
                </c:pt>
                <c:pt idx="1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2C-4C55-AADB-74CFD5F9AE6C}"/>
            </c:ext>
          </c:extLst>
        </c:ser>
        <c:ser>
          <c:idx val="5"/>
          <c:order val="5"/>
          <c:tx>
            <c:strRef>
              <c:f>'Temp DO Comp'!$A$9</c:f>
              <c:strCache>
                <c:ptCount val="1"/>
                <c:pt idx="0">
                  <c:v>S(Jan-Mar)</c:v>
                </c:pt>
              </c:strCache>
            </c:strRef>
          </c:tx>
          <c:spPr>
            <a:ln w="44450" cmpd="sng">
              <a:prstDash val="sysDash"/>
            </a:ln>
          </c:spPr>
          <c:marker>
            <c:symbol val="none"/>
          </c:marker>
          <c:val>
            <c:numRef>
              <c:f>'Temp DO Comp'!$B$9:$D$9</c:f>
              <c:numCache>
                <c:formatCode>0</c:formatCode>
                <c:ptCount val="3"/>
                <c:pt idx="0" formatCode="#,##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2C-4C55-AADB-74CFD5F9AE6C}"/>
            </c:ext>
          </c:extLst>
        </c:ser>
        <c:ser>
          <c:idx val="6"/>
          <c:order val="6"/>
          <c:tx>
            <c:strRef>
              <c:f>'Temp DO Comp'!$A$10</c:f>
              <c:strCache>
                <c:ptCount val="1"/>
                <c:pt idx="0">
                  <c:v>S(Apr-Dec)</c:v>
                </c:pt>
              </c:strCache>
            </c:strRef>
          </c:tx>
          <c:spPr>
            <a:ln w="44450">
              <a:prstDash val="sysDash"/>
            </a:ln>
          </c:spPr>
          <c:marker>
            <c:symbol val="none"/>
          </c:marker>
          <c:val>
            <c:numRef>
              <c:f>'Temp DO Comp'!$B$10:$P$10</c:f>
              <c:numCache>
                <c:formatCode>0.00</c:formatCode>
                <c:ptCount val="15"/>
                <c:pt idx="3" formatCode="#,##0">
                  <c:v>23.3</c:v>
                </c:pt>
                <c:pt idx="4" formatCode="#,##0">
                  <c:v>23.3</c:v>
                </c:pt>
                <c:pt idx="5" formatCode="#,##0">
                  <c:v>23.3</c:v>
                </c:pt>
                <c:pt idx="6" formatCode="#,##0">
                  <c:v>23.3</c:v>
                </c:pt>
                <c:pt idx="7" formatCode="#,##0">
                  <c:v>23.3</c:v>
                </c:pt>
                <c:pt idx="8" formatCode="#,##0">
                  <c:v>23.3</c:v>
                </c:pt>
                <c:pt idx="9" formatCode="#,##0">
                  <c:v>23.3</c:v>
                </c:pt>
                <c:pt idx="10" formatCode="#,##0">
                  <c:v>23.3</c:v>
                </c:pt>
                <c:pt idx="11" formatCode="#,##0">
                  <c:v>23.3</c:v>
                </c:pt>
                <c:pt idx="12" formatCode="#,##0">
                  <c:v>23.3</c:v>
                </c:pt>
                <c:pt idx="13" formatCode="#,##0">
                  <c:v>23.3</c:v>
                </c:pt>
                <c:pt idx="14" formatCode="#,##0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2C-4C55-AADB-74CFD5F9A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013824"/>
        <c:axId val="71377664"/>
      </c:lineChart>
      <c:dateAx>
        <c:axId val="88013824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71377664"/>
        <c:crosses val="autoZero"/>
        <c:auto val="1"/>
        <c:lblOffset val="100"/>
        <c:baseTimeUnit val="days"/>
      </c:dateAx>
      <c:valAx>
        <c:axId val="713776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C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880138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  <c:spPr>
        <a:gradFill>
          <a:gsLst>
            <a:gs pos="0">
              <a:schemeClr val="tx2">
                <a:lumMod val="20000"/>
                <a:lumOff val="80000"/>
              </a:schemeClr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2014 DO Compliance Bear Creek Reservoir Site 40 Central Pool</a:t>
            </a:r>
          </a:p>
        </c:rich>
      </c:tx>
      <c:layout>
        <c:manualLayout>
          <c:xMode val="edge"/>
          <c:yMode val="edge"/>
          <c:x val="0.37165956565938285"/>
          <c:y val="5.0375220954524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42892058730647"/>
          <c:y val="0.11462692163479567"/>
          <c:w val="0.7381233612514887"/>
          <c:h val="0.63168820791373959"/>
        </c:manualLayout>
      </c:layout>
      <c:lineChart>
        <c:grouping val="standard"/>
        <c:varyColors val="0"/>
        <c:ser>
          <c:idx val="2"/>
          <c:order val="0"/>
          <c:tx>
            <c:strRef>
              <c:f>'Temp DO Comp'!$R$5</c:f>
              <c:strCache>
                <c:ptCount val="1"/>
                <c:pt idx="0">
                  <c:v>Profile Average (mg/l)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numRef>
              <c:f>'Temp DO Comp'!$S$2:$AG$2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'Temp DO Comp'!$S$5:$AG$5</c:f>
              <c:numCache>
                <c:formatCode>0.00</c:formatCode>
                <c:ptCount val="15"/>
                <c:pt idx="0">
                  <c:v>9.3613333333333326</c:v>
                </c:pt>
                <c:pt idx="1">
                  <c:v>7.9819999999999984</c:v>
                </c:pt>
                <c:pt idx="2">
                  <c:v>10.30142857142857</c:v>
                </c:pt>
                <c:pt idx="3">
                  <c:v>10.107333333333335</c:v>
                </c:pt>
                <c:pt idx="4">
                  <c:v>8.7913333333333341</c:v>
                </c:pt>
                <c:pt idx="5">
                  <c:v>7.9913333333333334</c:v>
                </c:pt>
                <c:pt idx="6">
                  <c:v>6.8999999999999977</c:v>
                </c:pt>
                <c:pt idx="7">
                  <c:v>7.0206666666666679</c:v>
                </c:pt>
                <c:pt idx="8">
                  <c:v>8.1939999999999991</c:v>
                </c:pt>
                <c:pt idx="9">
                  <c:v>6.0659999999999998</c:v>
                </c:pt>
                <c:pt idx="10">
                  <c:v>6.6653333333333329</c:v>
                </c:pt>
                <c:pt idx="11">
                  <c:v>7.7759999999999998</c:v>
                </c:pt>
                <c:pt idx="12">
                  <c:v>9.4726666666666688</c:v>
                </c:pt>
                <c:pt idx="13">
                  <c:v>9.42</c:v>
                </c:pt>
                <c:pt idx="14">
                  <c:v>10.641999999999999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8E-4275-90ED-D5A9FFD6D70E}"/>
            </c:ext>
          </c:extLst>
        </c:ser>
        <c:ser>
          <c:idx val="3"/>
          <c:order val="1"/>
          <c:tx>
            <c:strRef>
              <c:f>'Temp DO Comp'!$R$4</c:f>
              <c:strCache>
                <c:ptCount val="1"/>
                <c:pt idx="0">
                  <c:v>Average1/2-2m (mg/l)</c:v>
                </c:pt>
              </c:strCache>
            </c:strRef>
          </c:tx>
          <c:marker>
            <c:symbol val="circle"/>
            <c:size val="7"/>
          </c:marker>
          <c:cat>
            <c:numRef>
              <c:f>'Temp DO Comp'!$S$2:$AF$2</c:f>
              <c:numCache>
                <c:formatCode>[$-409]d\-mmm;@</c:formatCode>
                <c:ptCount val="14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</c:numCache>
            </c:numRef>
          </c:cat>
          <c:val>
            <c:numRef>
              <c:f>'Temp DO Comp'!$S$4:$AG$4</c:f>
              <c:numCache>
                <c:formatCode>0.00</c:formatCode>
                <c:ptCount val="15"/>
                <c:pt idx="0">
                  <c:v>12.112500000000001</c:v>
                </c:pt>
                <c:pt idx="1">
                  <c:v>11.579999999999998</c:v>
                </c:pt>
                <c:pt idx="2">
                  <c:v>10.847499999999998</c:v>
                </c:pt>
                <c:pt idx="3">
                  <c:v>10.615</c:v>
                </c:pt>
                <c:pt idx="4">
                  <c:v>9.7149999999999999</c:v>
                </c:pt>
                <c:pt idx="5">
                  <c:v>8.3774999999999995</c:v>
                </c:pt>
                <c:pt idx="6">
                  <c:v>7.375</c:v>
                </c:pt>
                <c:pt idx="7">
                  <c:v>8.0274999999999999</c:v>
                </c:pt>
                <c:pt idx="8">
                  <c:v>9.192499999999999</c:v>
                </c:pt>
                <c:pt idx="9">
                  <c:v>6.3199999999999994</c:v>
                </c:pt>
                <c:pt idx="10">
                  <c:v>7.0425000000000004</c:v>
                </c:pt>
                <c:pt idx="11">
                  <c:v>8.2424999999999997</c:v>
                </c:pt>
                <c:pt idx="12">
                  <c:v>9.6549999999999994</c:v>
                </c:pt>
                <c:pt idx="13">
                  <c:v>10.047499999999999</c:v>
                </c:pt>
                <c:pt idx="14">
                  <c:v>11.942499999999999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8E-4275-90ED-D5A9FFD6D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98912"/>
        <c:axId val="71400448"/>
      </c:lineChart>
      <c:dateAx>
        <c:axId val="71398912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71400448"/>
        <c:crosses val="autoZero"/>
        <c:auto val="1"/>
        <c:lblOffset val="100"/>
        <c:baseTimeUnit val="days"/>
      </c:dateAx>
      <c:valAx>
        <c:axId val="7140044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Dissolved Oxygen (mg/l)</a:t>
                </a:r>
              </a:p>
            </c:rich>
          </c:tx>
          <c:layout>
            <c:manualLayout>
              <c:xMode val="edge"/>
              <c:yMode val="edge"/>
              <c:x val="0.13859647208228229"/>
              <c:y val="0.2167557650611399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noFill/>
        </c:spPr>
        <c:crossAx val="7139891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flip="none" rotWithShape="1">
          <a:gsLst>
            <a:gs pos="0">
              <a:schemeClr val="accent3">
                <a:lumMod val="60000"/>
                <a:lumOff val="40000"/>
              </a:schemeClr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  <a:tileRect/>
        </a:gradFill>
      </c:spPr>
    </c:plotArea>
    <c:plotVisOnly val="1"/>
    <c:dispBlanksAs val="gap"/>
    <c:showDLblsOverMax val="0"/>
  </c:chart>
  <c:spPr>
    <a:gradFill>
      <a:gsLst>
        <a:gs pos="0">
          <a:srgbClr val="4F81BD">
            <a:lumMod val="60000"/>
            <a:lumOff val="4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2014 Total Phosphorus Bear Creek Watershed</a:t>
            </a:r>
          </a:p>
        </c:rich>
      </c:tx>
      <c:layout>
        <c:manualLayout>
          <c:xMode val="edge"/>
          <c:yMode val="edge"/>
          <c:x val="0.3963559012090892"/>
          <c:y val="4.986641522176711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'T &amp; Diss Phosphorus'!$A$15</c:f>
              <c:strCache>
                <c:ptCount val="1"/>
                <c:pt idx="0">
                  <c:v>Site 16a-Turkey Creek Inflow</c:v>
                </c:pt>
              </c:strCache>
            </c:strRef>
          </c:tx>
          <c:invertIfNegative val="0"/>
          <c:cat>
            <c:strRef>
              <c:f>'T &amp; Diss Phosphorus'!$B$14:$M$14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&amp; Diss Phosphorus'!$B$15:$M$15</c:f>
              <c:numCache>
                <c:formatCode>0.0</c:formatCode>
                <c:ptCount val="12"/>
                <c:pt idx="0">
                  <c:v>5</c:v>
                </c:pt>
                <c:pt idx="1">
                  <c:v>20</c:v>
                </c:pt>
                <c:pt idx="2">
                  <c:v>3</c:v>
                </c:pt>
                <c:pt idx="3">
                  <c:v>26</c:v>
                </c:pt>
                <c:pt idx="4">
                  <c:v>42</c:v>
                </c:pt>
                <c:pt idx="5">
                  <c:v>23</c:v>
                </c:pt>
                <c:pt idx="6">
                  <c:v>19.5</c:v>
                </c:pt>
                <c:pt idx="7">
                  <c:v>31.5</c:v>
                </c:pt>
                <c:pt idx="8">
                  <c:v>17.5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1-4CCB-A121-4C1826E5CFC6}"/>
            </c:ext>
          </c:extLst>
        </c:ser>
        <c:ser>
          <c:idx val="3"/>
          <c:order val="2"/>
          <c:tx>
            <c:strRef>
              <c:f>'T &amp; Diss Phosphorus'!$A$16</c:f>
              <c:strCache>
                <c:ptCount val="1"/>
                <c:pt idx="0">
                  <c:v>Site 15a-Bear Creek Inflow</c:v>
                </c:pt>
              </c:strCache>
            </c:strRef>
          </c:tx>
          <c:invertIfNegative val="0"/>
          <c:cat>
            <c:strRef>
              <c:f>'T &amp; Diss Phosphorus'!$B$14:$M$14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&amp; Diss Phosphorus'!$B$16:$M$16</c:f>
              <c:numCache>
                <c:formatCode>0.0</c:formatCode>
                <c:ptCount val="12"/>
                <c:pt idx="0">
                  <c:v>8</c:v>
                </c:pt>
                <c:pt idx="1">
                  <c:v>33</c:v>
                </c:pt>
                <c:pt idx="2">
                  <c:v>9</c:v>
                </c:pt>
                <c:pt idx="3">
                  <c:v>49</c:v>
                </c:pt>
                <c:pt idx="4">
                  <c:v>87</c:v>
                </c:pt>
                <c:pt idx="5">
                  <c:v>35</c:v>
                </c:pt>
                <c:pt idx="6">
                  <c:v>46.5</c:v>
                </c:pt>
                <c:pt idx="7">
                  <c:v>26</c:v>
                </c:pt>
                <c:pt idx="8">
                  <c:v>18</c:v>
                </c:pt>
                <c:pt idx="9">
                  <c:v>9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1-4CCB-A121-4C1826E5C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298240"/>
        <c:axId val="88299776"/>
      </c:barChart>
      <c:lineChart>
        <c:grouping val="standard"/>
        <c:varyColors val="0"/>
        <c:ser>
          <c:idx val="0"/>
          <c:order val="0"/>
          <c:tx>
            <c:strRef>
              <c:f>'T &amp; Diss Phosphorus'!$A$17</c:f>
              <c:strCache>
                <c:ptCount val="1"/>
                <c:pt idx="0">
                  <c:v>Site 45-Reservoir Discharge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 &amp; Diss Phosphorus'!$B$14:$M$14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&amp; Diss Phosphorus'!$B$17:$M$17</c:f>
              <c:numCache>
                <c:formatCode>0.0</c:formatCode>
                <c:ptCount val="12"/>
                <c:pt idx="0">
                  <c:v>17</c:v>
                </c:pt>
                <c:pt idx="1">
                  <c:v>21</c:v>
                </c:pt>
                <c:pt idx="2">
                  <c:v>33</c:v>
                </c:pt>
                <c:pt idx="3">
                  <c:v>14</c:v>
                </c:pt>
                <c:pt idx="4">
                  <c:v>3</c:v>
                </c:pt>
                <c:pt idx="5">
                  <c:v>28</c:v>
                </c:pt>
                <c:pt idx="6">
                  <c:v>42.5</c:v>
                </c:pt>
                <c:pt idx="7">
                  <c:v>24.5</c:v>
                </c:pt>
                <c:pt idx="8">
                  <c:v>45.5</c:v>
                </c:pt>
                <c:pt idx="9">
                  <c:v>18</c:v>
                </c:pt>
                <c:pt idx="10">
                  <c:v>2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91-4CCB-A121-4C1826E5CFC6}"/>
            </c:ext>
          </c:extLst>
        </c:ser>
        <c:ser>
          <c:idx val="1"/>
          <c:order val="3"/>
          <c:tx>
            <c:strRef>
              <c:f>'T &amp; Diss Phosphorus'!$A$20</c:f>
              <c:strCache>
                <c:ptCount val="1"/>
                <c:pt idx="0">
                  <c:v>BCR Water Column Average TP</c:v>
                </c:pt>
              </c:strCache>
            </c:strRef>
          </c:tx>
          <c:val>
            <c:numRef>
              <c:f>'T &amp; Diss Phosphorus'!$B$20:$M$20</c:f>
              <c:numCache>
                <c:formatCode>0.0</c:formatCode>
                <c:ptCount val="12"/>
                <c:pt idx="0">
                  <c:v>35</c:v>
                </c:pt>
                <c:pt idx="1">
                  <c:v>18.5</c:v>
                </c:pt>
                <c:pt idx="2">
                  <c:v>20.5</c:v>
                </c:pt>
                <c:pt idx="3">
                  <c:v>16</c:v>
                </c:pt>
                <c:pt idx="4">
                  <c:v>19</c:v>
                </c:pt>
                <c:pt idx="5">
                  <c:v>23.5</c:v>
                </c:pt>
                <c:pt idx="6">
                  <c:v>59.75</c:v>
                </c:pt>
                <c:pt idx="7">
                  <c:v>34.5</c:v>
                </c:pt>
                <c:pt idx="8">
                  <c:v>39.75</c:v>
                </c:pt>
                <c:pt idx="9">
                  <c:v>13</c:v>
                </c:pt>
                <c:pt idx="10">
                  <c:v>29</c:v>
                </c:pt>
                <c:pt idx="11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91-4CCB-A121-4C1826E5C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98240"/>
        <c:axId val="88299776"/>
      </c:lineChart>
      <c:catAx>
        <c:axId val="8829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9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0.13524590163934441"/>
              <c:y val="0.234105991654527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82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+mj-lt"/>
              </a:defRPr>
            </a:pPr>
            <a:endParaRPr lang="en-US"/>
          </a:p>
        </c:txPr>
      </c:dTable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2014 Bear Creek Reservoir Total Phosphorus Trends</a:t>
            </a:r>
          </a:p>
        </c:rich>
      </c:tx>
      <c:layout>
        <c:manualLayout>
          <c:xMode val="edge"/>
          <c:yMode val="edge"/>
          <c:x val="0.35182485815496201"/>
          <c:y val="2.63157894736842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54409001432207"/>
          <c:y val="0.11874999999999998"/>
          <c:w val="0.75919984788834938"/>
          <c:h val="0.7047536779942006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'T &amp; Diss Phosphorus'!$A$19</c:f>
              <c:strCache>
                <c:ptCount val="1"/>
                <c:pt idx="0">
                  <c:v>Site 40c-Reservoir - Lower TP</c:v>
                </c:pt>
              </c:strCache>
            </c:strRef>
          </c:tx>
          <c:spPr>
            <a:ln w="44450"/>
          </c:spPr>
          <c:invertIfNegative val="0"/>
          <c:cat>
            <c:strRef>
              <c:f>'T &amp; Diss Phosphorus'!$B$14:$M$14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&amp; Diss Phosphorus'!$B$19:$M$19</c:f>
              <c:numCache>
                <c:formatCode>0.0</c:formatCode>
                <c:ptCount val="12"/>
                <c:pt idx="0">
                  <c:v>19</c:v>
                </c:pt>
                <c:pt idx="1">
                  <c:v>20</c:v>
                </c:pt>
                <c:pt idx="2">
                  <c:v>14</c:v>
                </c:pt>
                <c:pt idx="3">
                  <c:v>20</c:v>
                </c:pt>
                <c:pt idx="4">
                  <c:v>22</c:v>
                </c:pt>
                <c:pt idx="5">
                  <c:v>26</c:v>
                </c:pt>
                <c:pt idx="6">
                  <c:v>83.5</c:v>
                </c:pt>
                <c:pt idx="7">
                  <c:v>42.5</c:v>
                </c:pt>
                <c:pt idx="8">
                  <c:v>42</c:v>
                </c:pt>
                <c:pt idx="9">
                  <c:v>8</c:v>
                </c:pt>
                <c:pt idx="10">
                  <c:v>53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8-46D4-AE32-515FFEC89A80}"/>
            </c:ext>
          </c:extLst>
        </c:ser>
        <c:ser>
          <c:idx val="0"/>
          <c:order val="1"/>
          <c:tx>
            <c:strRef>
              <c:f>'T &amp; Diss Phosphorus'!$A$18</c:f>
              <c:strCache>
                <c:ptCount val="1"/>
                <c:pt idx="0">
                  <c:v>Site 40a-Reservoir - Top TP</c:v>
                </c:pt>
              </c:strCache>
            </c:strRef>
          </c:tx>
          <c:invertIfNegative val="0"/>
          <c:val>
            <c:numRef>
              <c:f>'T &amp; Diss Phosphorus'!$B$18:$M$18</c:f>
              <c:numCache>
                <c:formatCode>0.0</c:formatCode>
                <c:ptCount val="12"/>
                <c:pt idx="0">
                  <c:v>51</c:v>
                </c:pt>
                <c:pt idx="1">
                  <c:v>17</c:v>
                </c:pt>
                <c:pt idx="2">
                  <c:v>27</c:v>
                </c:pt>
                <c:pt idx="3">
                  <c:v>12</c:v>
                </c:pt>
                <c:pt idx="4">
                  <c:v>16</c:v>
                </c:pt>
                <c:pt idx="5">
                  <c:v>21</c:v>
                </c:pt>
                <c:pt idx="6">
                  <c:v>36</c:v>
                </c:pt>
                <c:pt idx="7">
                  <c:v>26.5</c:v>
                </c:pt>
                <c:pt idx="8">
                  <c:v>37.5</c:v>
                </c:pt>
                <c:pt idx="9">
                  <c:v>18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8-46D4-AE32-515FFEC8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220032"/>
        <c:axId val="88221568"/>
      </c:barChart>
      <c:catAx>
        <c:axId val="8822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2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2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Phosphorus, ug/l</a:t>
                </a:r>
              </a:p>
            </c:rich>
          </c:tx>
          <c:layout>
            <c:manualLayout>
              <c:xMode val="edge"/>
              <c:yMode val="edge"/>
              <c:x val="0.12784090909090909"/>
              <c:y val="0.35341302320763363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200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>
                <a:latin typeface="+mj-lt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 Bear Creek Reservoir TP versus TDP Surface</a:t>
            </a:r>
          </a:p>
        </c:rich>
      </c:tx>
      <c:layout>
        <c:manualLayout>
          <c:xMode val="edge"/>
          <c:yMode val="edge"/>
          <c:x val="0.35595585197083257"/>
          <c:y val="2.85877644368210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934176767229941"/>
          <c:y val="0.1253915623325812"/>
          <c:w val="0.7826806157657259"/>
          <c:h val="0.64369696069294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 &amp; Diss Phosphorus'!$A$18</c:f>
              <c:strCache>
                <c:ptCount val="1"/>
                <c:pt idx="0">
                  <c:v>Site 40a-Reservoir - Top TP</c:v>
                </c:pt>
              </c:strCache>
            </c:strRef>
          </c:tx>
          <c:invertIfNegative val="0"/>
          <c:cat>
            <c:strRef>
              <c:f>'T &amp; Diss Phosphorus'!$B$54:$M$54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&amp; Diss Phosphorus'!$B$18:$M$18</c:f>
              <c:numCache>
                <c:formatCode>0.0</c:formatCode>
                <c:ptCount val="12"/>
                <c:pt idx="0">
                  <c:v>51</c:v>
                </c:pt>
                <c:pt idx="1">
                  <c:v>17</c:v>
                </c:pt>
                <c:pt idx="2">
                  <c:v>27</c:v>
                </c:pt>
                <c:pt idx="3">
                  <c:v>12</c:v>
                </c:pt>
                <c:pt idx="4">
                  <c:v>16</c:v>
                </c:pt>
                <c:pt idx="5">
                  <c:v>21</c:v>
                </c:pt>
                <c:pt idx="6">
                  <c:v>36</c:v>
                </c:pt>
                <c:pt idx="7">
                  <c:v>26.5</c:v>
                </c:pt>
                <c:pt idx="8">
                  <c:v>37.5</c:v>
                </c:pt>
                <c:pt idx="9">
                  <c:v>18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4-4429-B2B4-9165152D9738}"/>
            </c:ext>
          </c:extLst>
        </c:ser>
        <c:ser>
          <c:idx val="1"/>
          <c:order val="1"/>
          <c:tx>
            <c:strRef>
              <c:f>'T &amp; Diss Phosphorus'!$A$58</c:f>
              <c:strCache>
                <c:ptCount val="1"/>
                <c:pt idx="0">
                  <c:v>Site 40a-Reservoir - Top TDP</c:v>
                </c:pt>
              </c:strCache>
            </c:strRef>
          </c:tx>
          <c:invertIfNegative val="0"/>
          <c:cat>
            <c:strRef>
              <c:f>'T &amp; Diss Phosphorus'!$B$54:$M$54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&amp; Diss Phosphorus'!$B$58:$M$58</c:f>
              <c:numCache>
                <c:formatCode>0</c:formatCode>
                <c:ptCount val="12"/>
                <c:pt idx="0">
                  <c:v>4</c:v>
                </c:pt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15.5</c:v>
                </c:pt>
                <c:pt idx="7">
                  <c:v>3.5</c:v>
                </c:pt>
                <c:pt idx="8">
                  <c:v>15.5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4-4429-B2B4-9165152D9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262528"/>
        <c:axId val="88264064"/>
      </c:barChart>
      <c:lineChart>
        <c:grouping val="standard"/>
        <c:varyColors val="0"/>
        <c:ser>
          <c:idx val="2"/>
          <c:order val="2"/>
          <c:tx>
            <c:strRef>
              <c:f>'T &amp; Diss Phosphorus'!$A$19</c:f>
              <c:strCache>
                <c:ptCount val="1"/>
                <c:pt idx="0">
                  <c:v>Site 40c-Reservoir - Lower TP</c:v>
                </c:pt>
              </c:strCache>
            </c:strRef>
          </c:tx>
          <c:val>
            <c:numRef>
              <c:f>'T &amp; Diss Phosphorus'!$B$19:$M$19</c:f>
              <c:numCache>
                <c:formatCode>0.0</c:formatCode>
                <c:ptCount val="12"/>
                <c:pt idx="0">
                  <c:v>19</c:v>
                </c:pt>
                <c:pt idx="1">
                  <c:v>20</c:v>
                </c:pt>
                <c:pt idx="2">
                  <c:v>14</c:v>
                </c:pt>
                <c:pt idx="3">
                  <c:v>20</c:v>
                </c:pt>
                <c:pt idx="4">
                  <c:v>22</c:v>
                </c:pt>
                <c:pt idx="5">
                  <c:v>26</c:v>
                </c:pt>
                <c:pt idx="6">
                  <c:v>83.5</c:v>
                </c:pt>
                <c:pt idx="7">
                  <c:v>42.5</c:v>
                </c:pt>
                <c:pt idx="8">
                  <c:v>42</c:v>
                </c:pt>
                <c:pt idx="9">
                  <c:v>8</c:v>
                </c:pt>
                <c:pt idx="10">
                  <c:v>53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94-4429-B2B4-9165152D9738}"/>
            </c:ext>
          </c:extLst>
        </c:ser>
        <c:ser>
          <c:idx val="3"/>
          <c:order val="3"/>
          <c:tx>
            <c:strRef>
              <c:f>'T &amp; Diss Phosphorus'!$A$59</c:f>
              <c:strCache>
                <c:ptCount val="1"/>
                <c:pt idx="0">
                  <c:v>Site 40c-Reservoir - Lower TDP</c:v>
                </c:pt>
              </c:strCache>
            </c:strRef>
          </c:tx>
          <c:val>
            <c:numRef>
              <c:f>'T &amp; Diss Phosphorus'!$B$59:$M$59</c:f>
              <c:numCache>
                <c:formatCode>0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3</c:v>
                </c:pt>
                <c:pt idx="3">
                  <c:v>4</c:v>
                </c:pt>
                <c:pt idx="4">
                  <c:v>21</c:v>
                </c:pt>
                <c:pt idx="5">
                  <c:v>8</c:v>
                </c:pt>
                <c:pt idx="6">
                  <c:v>54</c:v>
                </c:pt>
                <c:pt idx="7">
                  <c:v>4.5</c:v>
                </c:pt>
                <c:pt idx="8">
                  <c:v>13.5</c:v>
                </c:pt>
                <c:pt idx="9">
                  <c:v>9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94-4429-B2B4-9165152D9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62528"/>
        <c:axId val="88264064"/>
      </c:lineChart>
      <c:catAx>
        <c:axId val="88262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8264064"/>
        <c:crosses val="autoZero"/>
        <c:auto val="1"/>
        <c:lblAlgn val="ctr"/>
        <c:lblOffset val="100"/>
        <c:noMultiLvlLbl val="0"/>
      </c:catAx>
      <c:valAx>
        <c:axId val="882640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Phosphorus, ug/l</a:t>
                </a:r>
              </a:p>
            </c:rich>
          </c:tx>
          <c:layout>
            <c:manualLayout>
              <c:xMode val="edge"/>
              <c:yMode val="edge"/>
              <c:x val="0.1162296476711622"/>
              <c:y val="0.3732100123513972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882625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 b="1"/>
            </a:pPr>
            <a:endParaRPr lang="en-US"/>
          </a:p>
        </c:txPr>
      </c:dTable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r>
              <a:rPr lang="en-US" sz="1200">
                <a:latin typeface="+mj-lt"/>
              </a:rPr>
              <a:t>Bear Creek P-1 Sites Nitrate-Nitrogen</a:t>
            </a:r>
          </a:p>
        </c:rich>
      </c:tx>
      <c:layout>
        <c:manualLayout>
          <c:xMode val="edge"/>
          <c:yMode val="edge"/>
          <c:x val="0.34838709677419388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8370821789202"/>
          <c:y val="0.10516939059088203"/>
          <c:w val="0.86951501154734412"/>
          <c:h val="0.75869840789133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'Nitrate &amp; T Nitrogen'!$A$5</c:f>
              <c:strCache>
                <c:ptCount val="1"/>
                <c:pt idx="0">
                  <c:v>Site 16a-Turkey Creek Inflow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'Nitrate &amp; T Nitrogen'!$B$12:$M$12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Nitrogen'!$B$13:$M$13</c:f>
              <c:numCache>
                <c:formatCode>0</c:formatCode>
                <c:ptCount val="12"/>
                <c:pt idx="0">
                  <c:v>595</c:v>
                </c:pt>
                <c:pt idx="1">
                  <c:v>630</c:v>
                </c:pt>
                <c:pt idx="2">
                  <c:v>661</c:v>
                </c:pt>
                <c:pt idx="3">
                  <c:v>279</c:v>
                </c:pt>
                <c:pt idx="4">
                  <c:v>363</c:v>
                </c:pt>
                <c:pt idx="5">
                  <c:v>265</c:v>
                </c:pt>
                <c:pt idx="6">
                  <c:v>226</c:v>
                </c:pt>
                <c:pt idx="7">
                  <c:v>151.5</c:v>
                </c:pt>
                <c:pt idx="8">
                  <c:v>76.5</c:v>
                </c:pt>
                <c:pt idx="9">
                  <c:v>43</c:v>
                </c:pt>
                <c:pt idx="10">
                  <c:v>359</c:v>
                </c:pt>
                <c:pt idx="11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E-4DAB-8C38-BAB7AC2FD965}"/>
            </c:ext>
          </c:extLst>
        </c:ser>
        <c:ser>
          <c:idx val="1"/>
          <c:order val="1"/>
          <c:tx>
            <c:strRef>
              <c:f>'Nitrate &amp; T Nitrogen'!$A$6</c:f>
              <c:strCache>
                <c:ptCount val="1"/>
                <c:pt idx="0">
                  <c:v>Site 15a-Bear Creek Inflow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'Nitrate &amp; T Nitrogen'!$B$12:$M$12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Nitrogen'!$B$14:$M$14</c:f>
              <c:numCache>
                <c:formatCode>0</c:formatCode>
                <c:ptCount val="12"/>
                <c:pt idx="0">
                  <c:v>671</c:v>
                </c:pt>
                <c:pt idx="1">
                  <c:v>944</c:v>
                </c:pt>
                <c:pt idx="2">
                  <c:v>494</c:v>
                </c:pt>
                <c:pt idx="3">
                  <c:v>357</c:v>
                </c:pt>
                <c:pt idx="4">
                  <c:v>275</c:v>
                </c:pt>
                <c:pt idx="5">
                  <c:v>198</c:v>
                </c:pt>
                <c:pt idx="6">
                  <c:v>271</c:v>
                </c:pt>
                <c:pt idx="7">
                  <c:v>242.5</c:v>
                </c:pt>
                <c:pt idx="8">
                  <c:v>248</c:v>
                </c:pt>
                <c:pt idx="9">
                  <c:v>318</c:v>
                </c:pt>
                <c:pt idx="10">
                  <c:v>566</c:v>
                </c:pt>
                <c:pt idx="11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E-4DAB-8C38-BAB7AC2FD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506752"/>
        <c:axId val="88508288"/>
      </c:barChart>
      <c:lineChart>
        <c:grouping val="standard"/>
        <c:varyColors val="0"/>
        <c:ser>
          <c:idx val="2"/>
          <c:order val="2"/>
          <c:tx>
            <c:strRef>
              <c:f>'Nitrate &amp; T Nitrogen'!$A$7</c:f>
              <c:strCache>
                <c:ptCount val="1"/>
                <c:pt idx="0">
                  <c:v>Site 45-Reservoir Discharge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B05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'Nitrate &amp; T Nitrogen'!$B$12:$M$12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Nitrogen'!$B$15:$M$15</c:f>
              <c:numCache>
                <c:formatCode>0</c:formatCode>
                <c:ptCount val="12"/>
                <c:pt idx="0">
                  <c:v>495</c:v>
                </c:pt>
                <c:pt idx="1">
                  <c:v>754</c:v>
                </c:pt>
                <c:pt idx="2">
                  <c:v>575</c:v>
                </c:pt>
                <c:pt idx="3">
                  <c:v>446</c:v>
                </c:pt>
                <c:pt idx="4">
                  <c:v>312</c:v>
                </c:pt>
                <c:pt idx="5">
                  <c:v>196</c:v>
                </c:pt>
                <c:pt idx="6">
                  <c:v>184</c:v>
                </c:pt>
                <c:pt idx="7">
                  <c:v>182</c:v>
                </c:pt>
                <c:pt idx="8">
                  <c:v>167</c:v>
                </c:pt>
                <c:pt idx="9">
                  <c:v>187</c:v>
                </c:pt>
                <c:pt idx="10">
                  <c:v>193</c:v>
                </c:pt>
                <c:pt idx="11">
                  <c:v>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AE-4DAB-8C38-BAB7AC2FD965}"/>
            </c:ext>
          </c:extLst>
        </c:ser>
        <c:ser>
          <c:idx val="3"/>
          <c:order val="3"/>
          <c:tx>
            <c:strRef>
              <c:f>'Nitrate &amp; T Nitrogen'!$A$10</c:f>
              <c:strCache>
                <c:ptCount val="1"/>
                <c:pt idx="0">
                  <c:v>BCR Water Column Average NO3</c:v>
                </c:pt>
              </c:strCache>
            </c:strRef>
          </c:tx>
          <c:spPr>
            <a:ln w="38100"/>
          </c:spPr>
          <c:cat>
            <c:strRef>
              <c:f>'Nitrate &amp; T Nitrogen'!$B$12:$M$12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Nitrogen'!$B$18:$M$18</c:f>
              <c:numCache>
                <c:formatCode>0</c:formatCode>
                <c:ptCount val="12"/>
                <c:pt idx="0">
                  <c:v>460.5</c:v>
                </c:pt>
                <c:pt idx="1">
                  <c:v>697</c:v>
                </c:pt>
                <c:pt idx="2">
                  <c:v>594.5</c:v>
                </c:pt>
                <c:pt idx="3">
                  <c:v>439</c:v>
                </c:pt>
                <c:pt idx="4">
                  <c:v>292.5</c:v>
                </c:pt>
                <c:pt idx="5">
                  <c:v>188.5</c:v>
                </c:pt>
                <c:pt idx="6">
                  <c:v>173.5</c:v>
                </c:pt>
                <c:pt idx="7">
                  <c:v>186.5</c:v>
                </c:pt>
                <c:pt idx="8">
                  <c:v>156.25</c:v>
                </c:pt>
                <c:pt idx="9">
                  <c:v>189.5</c:v>
                </c:pt>
                <c:pt idx="10">
                  <c:v>187</c:v>
                </c:pt>
                <c:pt idx="11">
                  <c:v>276.5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AE-4DAB-8C38-BAB7AC2FD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06752"/>
        <c:axId val="88508288"/>
      </c:lineChart>
      <c:catAx>
        <c:axId val="8850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0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50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Nitrate ug/l</a:t>
                </a:r>
              </a:p>
            </c:rich>
          </c:tx>
          <c:layout>
            <c:manualLayout>
              <c:xMode val="edge"/>
              <c:yMode val="edge"/>
              <c:x val="1.3901476478970765E-2"/>
              <c:y val="0.3303386842178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0675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  <a:alpha val="51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223055832359131"/>
          <c:y val="0.18403024141213814"/>
          <c:w val="0.32248040136168227"/>
          <c:h val="0.16711254383643254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  <a:alpha val="51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Bear Creek Reservoir Total Nitrogen Trend</a:t>
            </a:r>
          </a:p>
        </c:rich>
      </c:tx>
      <c:layout>
        <c:manualLayout>
          <c:xMode val="edge"/>
          <c:yMode val="edge"/>
          <c:x val="0.43392945045293468"/>
          <c:y val="4.2419669686136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0884310729815502"/>
          <c:w val="0.8498532074072459"/>
          <c:h val="0.74144482312850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'Nitrate &amp; T Nitrogen'!$A$22</c:f>
              <c:strCache>
                <c:ptCount val="1"/>
                <c:pt idx="0">
                  <c:v>Site 16a-Turkey Creek Inflow</c:v>
                </c:pt>
              </c:strCache>
            </c:strRef>
          </c:tx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Nitrogen'!$B$30:$M$30</c:f>
              <c:numCache>
                <c:formatCode>0</c:formatCode>
                <c:ptCount val="12"/>
                <c:pt idx="0">
                  <c:v>756</c:v>
                </c:pt>
                <c:pt idx="1">
                  <c:v>855</c:v>
                </c:pt>
                <c:pt idx="2">
                  <c:v>896</c:v>
                </c:pt>
                <c:pt idx="3">
                  <c:v>571</c:v>
                </c:pt>
                <c:pt idx="4">
                  <c:v>785</c:v>
                </c:pt>
                <c:pt idx="5">
                  <c:v>529</c:v>
                </c:pt>
                <c:pt idx="6">
                  <c:v>489.5</c:v>
                </c:pt>
                <c:pt idx="7">
                  <c:v>451.5</c:v>
                </c:pt>
                <c:pt idx="8">
                  <c:v>344.5</c:v>
                </c:pt>
                <c:pt idx="9">
                  <c:v>471</c:v>
                </c:pt>
                <c:pt idx="10">
                  <c:v>581</c:v>
                </c:pt>
                <c:pt idx="11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B-4B74-AD5F-82F393657038}"/>
            </c:ext>
          </c:extLst>
        </c:ser>
        <c:ser>
          <c:idx val="1"/>
          <c:order val="1"/>
          <c:tx>
            <c:strRef>
              <c:f>'Nitrate &amp; T Nitrogen'!$A$23</c:f>
              <c:strCache>
                <c:ptCount val="1"/>
                <c:pt idx="0">
                  <c:v>Site 15a-Bear Creek Inflow</c:v>
                </c:pt>
              </c:strCache>
            </c:strRef>
          </c:tx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Nitrogen'!$B$31:$M$31</c:f>
              <c:numCache>
                <c:formatCode>0</c:formatCode>
                <c:ptCount val="12"/>
                <c:pt idx="0">
                  <c:v>807</c:v>
                </c:pt>
                <c:pt idx="1">
                  <c:v>1408</c:v>
                </c:pt>
                <c:pt idx="2">
                  <c:v>829</c:v>
                </c:pt>
                <c:pt idx="3">
                  <c:v>650</c:v>
                </c:pt>
                <c:pt idx="4">
                  <c:v>747</c:v>
                </c:pt>
                <c:pt idx="5">
                  <c:v>358</c:v>
                </c:pt>
                <c:pt idx="6">
                  <c:v>481</c:v>
                </c:pt>
                <c:pt idx="7">
                  <c:v>446.5</c:v>
                </c:pt>
                <c:pt idx="8">
                  <c:v>486.5</c:v>
                </c:pt>
                <c:pt idx="9">
                  <c:v>508</c:v>
                </c:pt>
                <c:pt idx="10">
                  <c:v>841</c:v>
                </c:pt>
                <c:pt idx="11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B-4B74-AD5F-82F393657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425984"/>
        <c:axId val="88427520"/>
      </c:barChart>
      <c:lineChart>
        <c:grouping val="standard"/>
        <c:varyColors val="0"/>
        <c:ser>
          <c:idx val="2"/>
          <c:order val="2"/>
          <c:tx>
            <c:strRef>
              <c:f>'Nitrate &amp; T Nitrogen'!$A$24</c:f>
              <c:strCache>
                <c:ptCount val="1"/>
                <c:pt idx="0">
                  <c:v>Site 45-Reservoir Discharge</c:v>
                </c:pt>
              </c:strCache>
            </c:strRef>
          </c:tx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Nitrogen'!$B$32:$M$32</c:f>
              <c:numCache>
                <c:formatCode>0</c:formatCode>
                <c:ptCount val="12"/>
                <c:pt idx="0">
                  <c:v>777</c:v>
                </c:pt>
                <c:pt idx="1">
                  <c:v>1134</c:v>
                </c:pt>
                <c:pt idx="2">
                  <c:v>1112</c:v>
                </c:pt>
                <c:pt idx="3">
                  <c:v>845</c:v>
                </c:pt>
                <c:pt idx="4">
                  <c:v>883</c:v>
                </c:pt>
                <c:pt idx="5">
                  <c:v>447</c:v>
                </c:pt>
                <c:pt idx="6">
                  <c:v>477.5</c:v>
                </c:pt>
                <c:pt idx="7">
                  <c:v>435.5</c:v>
                </c:pt>
                <c:pt idx="8">
                  <c:v>547</c:v>
                </c:pt>
                <c:pt idx="9">
                  <c:v>493</c:v>
                </c:pt>
                <c:pt idx="10">
                  <c:v>480</c:v>
                </c:pt>
                <c:pt idx="11">
                  <c:v>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FB-4B74-AD5F-82F393657038}"/>
            </c:ext>
          </c:extLst>
        </c:ser>
        <c:ser>
          <c:idx val="3"/>
          <c:order val="3"/>
          <c:tx>
            <c:strRef>
              <c:f>'Nitrate &amp; T Nitrogen'!$A$25</c:f>
              <c:strCache>
                <c:ptCount val="1"/>
                <c:pt idx="0">
                  <c:v>Site 40a-Reservoir - Top</c:v>
                </c:pt>
              </c:strCache>
            </c:strRef>
          </c:tx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Nitrogen'!$B$33:$M$33</c:f>
              <c:numCache>
                <c:formatCode>0</c:formatCode>
                <c:ptCount val="12"/>
                <c:pt idx="0">
                  <c:v>763</c:v>
                </c:pt>
                <c:pt idx="1">
                  <c:v>1315</c:v>
                </c:pt>
                <c:pt idx="2">
                  <c:v>1214</c:v>
                </c:pt>
                <c:pt idx="3">
                  <c:v>786</c:v>
                </c:pt>
                <c:pt idx="4">
                  <c:v>656</c:v>
                </c:pt>
                <c:pt idx="5">
                  <c:v>491</c:v>
                </c:pt>
                <c:pt idx="6">
                  <c:v>538.5</c:v>
                </c:pt>
                <c:pt idx="7">
                  <c:v>562</c:v>
                </c:pt>
                <c:pt idx="8">
                  <c:v>528.5</c:v>
                </c:pt>
                <c:pt idx="9">
                  <c:v>493</c:v>
                </c:pt>
                <c:pt idx="10">
                  <c:v>583</c:v>
                </c:pt>
                <c:pt idx="11">
                  <c:v>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FB-4B74-AD5F-82F393657038}"/>
            </c:ext>
          </c:extLst>
        </c:ser>
        <c:ser>
          <c:idx val="4"/>
          <c:order val="4"/>
          <c:tx>
            <c:strRef>
              <c:f>'Nitrate &amp; T Nitrogen'!$A$26</c:f>
              <c:strCache>
                <c:ptCount val="1"/>
                <c:pt idx="0">
                  <c:v>Site 40c-Reservoir - Lower</c:v>
                </c:pt>
              </c:strCache>
            </c:strRef>
          </c:tx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Nitrogen'!$B$34:$M$34</c:f>
              <c:numCache>
                <c:formatCode>0</c:formatCode>
                <c:ptCount val="12"/>
                <c:pt idx="0">
                  <c:v>990</c:v>
                </c:pt>
                <c:pt idx="1">
                  <c:v>1300</c:v>
                </c:pt>
                <c:pt idx="2">
                  <c:v>1012</c:v>
                </c:pt>
                <c:pt idx="3">
                  <c:v>824</c:v>
                </c:pt>
                <c:pt idx="4">
                  <c:v>777</c:v>
                </c:pt>
                <c:pt idx="5">
                  <c:v>480</c:v>
                </c:pt>
                <c:pt idx="6">
                  <c:v>526.5</c:v>
                </c:pt>
                <c:pt idx="7">
                  <c:v>553.5</c:v>
                </c:pt>
                <c:pt idx="8">
                  <c:v>695.5</c:v>
                </c:pt>
                <c:pt idx="9">
                  <c:v>585</c:v>
                </c:pt>
                <c:pt idx="10">
                  <c:v>542</c:v>
                </c:pt>
                <c:pt idx="11">
                  <c:v>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FB-4B74-AD5F-82F393657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25984"/>
        <c:axId val="88427520"/>
      </c:lineChart>
      <c:catAx>
        <c:axId val="8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8427520"/>
        <c:crosses val="autoZero"/>
        <c:auto val="1"/>
        <c:lblAlgn val="ctr"/>
        <c:lblOffset val="100"/>
        <c:noMultiLvlLbl val="0"/>
      </c:catAx>
      <c:valAx>
        <c:axId val="88427520"/>
        <c:scaling>
          <c:orientation val="minMax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spPr>
          <a:noFill/>
        </c:spPr>
        <c:crossAx val="8842598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63285173451816301"/>
          <c:y val="0.12776171780755818"/>
          <c:w val="0.31976995780368911"/>
          <c:h val="0.19863137118504143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solidFill>
            <a:srgbClr val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Bear Creek Site 15a Inflow Nitrate vs Total Nitrogen</a:t>
            </a:r>
          </a:p>
        </c:rich>
      </c:tx>
      <c:layout>
        <c:manualLayout>
          <c:xMode val="edge"/>
          <c:yMode val="edge"/>
          <c:x val="0.39035216423374169"/>
          <c:y val="2.10923519148174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38479507120501"/>
          <c:y val="0.15088570296637449"/>
          <c:w val="0.82854595336076864"/>
          <c:h val="0.669945278066675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'Nitrate &amp; T Nitrogen'!$B$3:$N$3</c:f>
              <c:strCache>
                <c:ptCount val="13"/>
                <c:pt idx="0">
                  <c:v>Nitrate-Nitrogen (ug/l)</c:v>
                </c:pt>
              </c:strCache>
            </c:strRef>
          </c:tx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Nitrogen'!$B$14:$M$14</c:f>
              <c:numCache>
                <c:formatCode>0</c:formatCode>
                <c:ptCount val="12"/>
                <c:pt idx="0">
                  <c:v>671</c:v>
                </c:pt>
                <c:pt idx="1">
                  <c:v>944</c:v>
                </c:pt>
                <c:pt idx="2">
                  <c:v>494</c:v>
                </c:pt>
                <c:pt idx="3">
                  <c:v>357</c:v>
                </c:pt>
                <c:pt idx="4">
                  <c:v>275</c:v>
                </c:pt>
                <c:pt idx="5">
                  <c:v>198</c:v>
                </c:pt>
                <c:pt idx="6">
                  <c:v>271</c:v>
                </c:pt>
                <c:pt idx="7">
                  <c:v>242.5</c:v>
                </c:pt>
                <c:pt idx="8">
                  <c:v>248</c:v>
                </c:pt>
                <c:pt idx="9">
                  <c:v>318</c:v>
                </c:pt>
                <c:pt idx="10">
                  <c:v>566</c:v>
                </c:pt>
                <c:pt idx="11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C-4D2C-AC8D-F44D58B208BA}"/>
            </c:ext>
          </c:extLst>
        </c:ser>
        <c:ser>
          <c:idx val="1"/>
          <c:order val="1"/>
          <c:tx>
            <c:strRef>
              <c:f>'Nitrate &amp; T Nitrogen'!$B$20</c:f>
              <c:strCache>
                <c:ptCount val="1"/>
                <c:pt idx="0">
                  <c:v>Total Nitrogen</c:v>
                </c:pt>
              </c:strCache>
            </c:strRef>
          </c:tx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Nitrogen'!$B$31:$M$31</c:f>
              <c:numCache>
                <c:formatCode>0</c:formatCode>
                <c:ptCount val="12"/>
                <c:pt idx="0">
                  <c:v>807</c:v>
                </c:pt>
                <c:pt idx="1">
                  <c:v>1408</c:v>
                </c:pt>
                <c:pt idx="2">
                  <c:v>829</c:v>
                </c:pt>
                <c:pt idx="3">
                  <c:v>650</c:v>
                </c:pt>
                <c:pt idx="4">
                  <c:v>747</c:v>
                </c:pt>
                <c:pt idx="5">
                  <c:v>358</c:v>
                </c:pt>
                <c:pt idx="6">
                  <c:v>481</c:v>
                </c:pt>
                <c:pt idx="7">
                  <c:v>446.5</c:v>
                </c:pt>
                <c:pt idx="8">
                  <c:v>486.5</c:v>
                </c:pt>
                <c:pt idx="9">
                  <c:v>508</c:v>
                </c:pt>
                <c:pt idx="10">
                  <c:v>841</c:v>
                </c:pt>
                <c:pt idx="11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C-4D2C-AC8D-F44D58B20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472960"/>
        <c:axId val="88540288"/>
      </c:barChart>
      <c:catAx>
        <c:axId val="8847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540288"/>
        <c:crosses val="autoZero"/>
        <c:auto val="1"/>
        <c:lblAlgn val="ctr"/>
        <c:lblOffset val="100"/>
        <c:tickLblSkip val="30"/>
        <c:noMultiLvlLbl val="0"/>
      </c:catAx>
      <c:valAx>
        <c:axId val="8854028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Nitrogen, ug/l</a:t>
                </a:r>
              </a:p>
            </c:rich>
          </c:tx>
          <c:layout>
            <c:manualLayout>
              <c:xMode val="edge"/>
              <c:yMode val="edge"/>
              <c:x val="8.8365825409037119E-2"/>
              <c:y val="0.2992938146882583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884729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/>
            </a:pPr>
            <a:endParaRPr lang="en-US"/>
          </a:p>
        </c:txPr>
      </c:dTable>
      <c:spPr>
        <a:gradFill>
          <a:gsLst>
            <a:gs pos="0">
              <a:srgbClr val="9BBB59">
                <a:lumMod val="75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5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Bear Creek Reservoir Total </a:t>
            </a:r>
            <a:r>
              <a:rPr lang="en-US" sz="1000"/>
              <a:t>Suspended</a:t>
            </a:r>
            <a:r>
              <a:rPr lang="en-US" sz="900"/>
              <a:t> Sediments [mg/l] Trend</a:t>
            </a:r>
          </a:p>
        </c:rich>
      </c:tx>
      <c:layout>
        <c:manualLayout>
          <c:xMode val="edge"/>
          <c:yMode val="edge"/>
          <c:x val="0.22063492063492063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84924981063934E-2"/>
          <c:y val="0.14769733051663608"/>
          <c:w val="0.92268983282716865"/>
          <c:h val="0.73650574577054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Trends'!$B$18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 Reservoir Trends'!$C$3:$Z$3</c:f>
              <c:numCache>
                <c:formatCode>0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'Annual Reservoir Trends'!$C$18:$Z$18</c:f>
              <c:numCache>
                <c:formatCode>#,##0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12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7</c:v>
                </c:pt>
                <c:pt idx="13">
                  <c:v>3</c:v>
                </c:pt>
                <c:pt idx="14" formatCode="0.0">
                  <c:v>5.4026666666666667</c:v>
                </c:pt>
                <c:pt idx="15" formatCode="0.0">
                  <c:v>6.2935111111111111</c:v>
                </c:pt>
                <c:pt idx="16" formatCode="0.0">
                  <c:v>5.7373968253968224</c:v>
                </c:pt>
                <c:pt idx="17" formatCode="0.0">
                  <c:v>11.2</c:v>
                </c:pt>
                <c:pt idx="18" formatCode="0.0">
                  <c:v>6.9</c:v>
                </c:pt>
                <c:pt idx="19" formatCode="0.0">
                  <c:v>7.3</c:v>
                </c:pt>
                <c:pt idx="20" formatCode="0.0">
                  <c:v>6.2</c:v>
                </c:pt>
                <c:pt idx="21" formatCode="0.0">
                  <c:v>6.4</c:v>
                </c:pt>
                <c:pt idx="22" formatCode="0.0">
                  <c:v>7.1</c:v>
                </c:pt>
                <c:pt idx="23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8-452D-B7DE-FB74CC91627F}"/>
            </c:ext>
          </c:extLst>
        </c:ser>
        <c:ser>
          <c:idx val="3"/>
          <c:order val="1"/>
          <c:tx>
            <c:strRef>
              <c:f>'Annual Reservoir Trends'!$B$20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'Annual Reservoir Trends'!$C$3:$Y$3</c:f>
              <c:numCache>
                <c:formatCode>0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'Annual Reservoir Trends'!$C$20:$Z$20</c:f>
              <c:numCache>
                <c:formatCode>#,##0</c:formatCode>
                <c:ptCount val="24"/>
                <c:pt idx="0">
                  <c:v>19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13</c:v>
                </c:pt>
                <c:pt idx="5">
                  <c:v>7</c:v>
                </c:pt>
                <c:pt idx="6">
                  <c:v>22</c:v>
                </c:pt>
                <c:pt idx="7">
                  <c:v>12</c:v>
                </c:pt>
                <c:pt idx="8">
                  <c:v>12</c:v>
                </c:pt>
                <c:pt idx="9">
                  <c:v>8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9</c:v>
                </c:pt>
                <c:pt idx="14" formatCode="0.0">
                  <c:v>7.4459215686274529</c:v>
                </c:pt>
                <c:pt idx="15" formatCode="0.0">
                  <c:v>10.296394771241831</c:v>
                </c:pt>
                <c:pt idx="16" formatCode="0.0">
                  <c:v>6.033309794757165</c:v>
                </c:pt>
                <c:pt idx="17" formatCode="0.0">
                  <c:v>20.9</c:v>
                </c:pt>
                <c:pt idx="18" formatCode="0.0">
                  <c:v>10</c:v>
                </c:pt>
                <c:pt idx="19" formatCode="0.0">
                  <c:v>8.9</c:v>
                </c:pt>
                <c:pt idx="20" formatCode="0.0">
                  <c:v>10.5</c:v>
                </c:pt>
                <c:pt idx="21" formatCode="0.0">
                  <c:v>13.4</c:v>
                </c:pt>
                <c:pt idx="22" formatCode="0.0">
                  <c:v>10.7</c:v>
                </c:pt>
                <c:pt idx="23" formatCode="0.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A8-452D-B7DE-FB74CC916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8752"/>
        <c:axId val="52620288"/>
      </c:barChart>
      <c:catAx>
        <c:axId val="52618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2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1875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041751939598735"/>
          <c:y val="0.16149833122711987"/>
          <c:w val="0.32548787679074492"/>
          <c:h val="0.10820128965361128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Bear Reservoir Nitrate vs Total Nitrogen, water column Average</a:t>
            </a:r>
          </a:p>
        </c:rich>
      </c:tx>
      <c:layout>
        <c:manualLayout>
          <c:xMode val="edge"/>
          <c:yMode val="edge"/>
          <c:x val="0.38979306094370558"/>
          <c:y val="2.164601881608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792720818959096"/>
          <c:y val="0.14025529869802064"/>
          <c:w val="0.67196540956901518"/>
          <c:h val="0.663557676437180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'Nitrate &amp; T Nitrogen'!$A$10</c:f>
              <c:strCache>
                <c:ptCount val="1"/>
                <c:pt idx="0">
                  <c:v>BCR Water Column Average NO3</c:v>
                </c:pt>
              </c:strCache>
            </c:strRef>
          </c:tx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Nitrogen'!$B$18:$M$18</c:f>
              <c:numCache>
                <c:formatCode>0</c:formatCode>
                <c:ptCount val="12"/>
                <c:pt idx="0">
                  <c:v>460.5</c:v>
                </c:pt>
                <c:pt idx="1">
                  <c:v>697</c:v>
                </c:pt>
                <c:pt idx="2">
                  <c:v>594.5</c:v>
                </c:pt>
                <c:pt idx="3">
                  <c:v>439</c:v>
                </c:pt>
                <c:pt idx="4">
                  <c:v>292.5</c:v>
                </c:pt>
                <c:pt idx="5">
                  <c:v>188.5</c:v>
                </c:pt>
                <c:pt idx="6">
                  <c:v>173.5</c:v>
                </c:pt>
                <c:pt idx="7">
                  <c:v>186.5</c:v>
                </c:pt>
                <c:pt idx="8">
                  <c:v>156.25</c:v>
                </c:pt>
                <c:pt idx="9">
                  <c:v>189.5</c:v>
                </c:pt>
                <c:pt idx="10">
                  <c:v>187</c:v>
                </c:pt>
                <c:pt idx="11">
                  <c:v>276.5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8-427A-9DE5-BFAE5926D1E7}"/>
            </c:ext>
          </c:extLst>
        </c:ser>
        <c:ser>
          <c:idx val="1"/>
          <c:order val="1"/>
          <c:tx>
            <c:strRef>
              <c:f>'Nitrate &amp; T Nitrogen'!$A$27</c:f>
              <c:strCache>
                <c:ptCount val="1"/>
                <c:pt idx="0">
                  <c:v>BCR Water Column Average TN</c:v>
                </c:pt>
              </c:strCache>
            </c:strRef>
          </c:tx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Nitrogen'!$B$35:$M$35</c:f>
              <c:numCache>
                <c:formatCode>0</c:formatCode>
                <c:ptCount val="12"/>
                <c:pt idx="0">
                  <c:v>876.5</c:v>
                </c:pt>
                <c:pt idx="1">
                  <c:v>1307.5</c:v>
                </c:pt>
                <c:pt idx="2">
                  <c:v>1113</c:v>
                </c:pt>
                <c:pt idx="3">
                  <c:v>805</c:v>
                </c:pt>
                <c:pt idx="4">
                  <c:v>716.5</c:v>
                </c:pt>
                <c:pt idx="5">
                  <c:v>485.5</c:v>
                </c:pt>
                <c:pt idx="6">
                  <c:v>532.5</c:v>
                </c:pt>
                <c:pt idx="7">
                  <c:v>557.75</c:v>
                </c:pt>
                <c:pt idx="8">
                  <c:v>612</c:v>
                </c:pt>
                <c:pt idx="9">
                  <c:v>539</c:v>
                </c:pt>
                <c:pt idx="10">
                  <c:v>562.5</c:v>
                </c:pt>
                <c:pt idx="11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8-427A-9DE5-BFAE5926D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570880"/>
        <c:axId val="88597248"/>
      </c:barChart>
      <c:catAx>
        <c:axId val="8857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597248"/>
        <c:crosses val="autoZero"/>
        <c:auto val="1"/>
        <c:lblAlgn val="ctr"/>
        <c:lblOffset val="100"/>
        <c:noMultiLvlLbl val="0"/>
      </c:catAx>
      <c:valAx>
        <c:axId val="8859724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r>
                  <a:rPr lang="en-US" sz="1100">
                    <a:latin typeface="Arial" pitchFamily="34" charset="0"/>
                    <a:cs typeface="Arial" pitchFamily="34" charset="0"/>
                  </a:rPr>
                  <a:t>Nitrogen, ug/l</a:t>
                </a:r>
              </a:p>
            </c:rich>
          </c:tx>
          <c:layout>
            <c:manualLayout>
              <c:xMode val="edge"/>
              <c:yMode val="edge"/>
              <c:x val="0.15849056603773976"/>
              <c:y val="0.27158801117602238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885708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1"/>
            </a:pPr>
            <a:endParaRPr lang="en-US"/>
          </a:p>
        </c:txPr>
      </c:dTable>
      <c:spPr>
        <a:gradFill>
          <a:gsLst>
            <a:gs pos="0">
              <a:srgbClr val="9BBB59">
                <a:lumMod val="75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r>
              <a:rPr lang="en-US" sz="1200">
                <a:latin typeface="+mj-lt"/>
              </a:rPr>
              <a:t>Total Suspended Sediments</a:t>
            </a:r>
          </a:p>
        </c:rich>
      </c:tx>
      <c:layout>
        <c:manualLayout>
          <c:xMode val="edge"/>
          <c:yMode val="edge"/>
          <c:x val="0.47888741721855516"/>
          <c:y val="4.0624403081690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9403973510325"/>
          <c:y val="9.9831483328734857E-2"/>
          <c:w val="0.74905430463576161"/>
          <c:h val="0.682676104166224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TSS!$A$16</c:f>
              <c:strCache>
                <c:ptCount val="1"/>
                <c:pt idx="0">
                  <c:v>Site 16a-Turkey Creek Inflow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TSS!$B$15:$M$15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TSS!$B$16:$M$16</c:f>
              <c:numCache>
                <c:formatCode>0.0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8.4</c:v>
                </c:pt>
                <c:pt idx="4">
                  <c:v>16</c:v>
                </c:pt>
                <c:pt idx="5">
                  <c:v>19</c:v>
                </c:pt>
                <c:pt idx="6">
                  <c:v>9.35</c:v>
                </c:pt>
                <c:pt idx="7">
                  <c:v>13.75</c:v>
                </c:pt>
                <c:pt idx="8">
                  <c:v>7.8999999999999995</c:v>
                </c:pt>
                <c:pt idx="9">
                  <c:v>4</c:v>
                </c:pt>
                <c:pt idx="10">
                  <c:v>14.6</c:v>
                </c:pt>
                <c:pt idx="11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E-4A2F-A491-BE5D0A6AEF58}"/>
            </c:ext>
          </c:extLst>
        </c:ser>
        <c:ser>
          <c:idx val="1"/>
          <c:order val="1"/>
          <c:tx>
            <c:strRef>
              <c:f>TSS!$A$17</c:f>
              <c:strCache>
                <c:ptCount val="1"/>
                <c:pt idx="0">
                  <c:v>Site 15a-Bear Creek Inflow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TSS!$B$15:$M$15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TSS!$B$17:$M$17</c:f>
              <c:numCache>
                <c:formatCode>0.0</c:formatCode>
                <c:ptCount val="12"/>
                <c:pt idx="0">
                  <c:v>4</c:v>
                </c:pt>
                <c:pt idx="1">
                  <c:v>11.4</c:v>
                </c:pt>
                <c:pt idx="2">
                  <c:v>4</c:v>
                </c:pt>
                <c:pt idx="3">
                  <c:v>18.399999999999999</c:v>
                </c:pt>
                <c:pt idx="4">
                  <c:v>38</c:v>
                </c:pt>
                <c:pt idx="5">
                  <c:v>15.8</c:v>
                </c:pt>
                <c:pt idx="6">
                  <c:v>16.350000000000001</c:v>
                </c:pt>
                <c:pt idx="7">
                  <c:v>16.399999999999999</c:v>
                </c:pt>
                <c:pt idx="8">
                  <c:v>8.8500000000000014</c:v>
                </c:pt>
                <c:pt idx="9">
                  <c:v>4.4000000000000004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E-4A2F-A491-BE5D0A6AE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67264"/>
        <c:axId val="88668800"/>
      </c:barChart>
      <c:lineChart>
        <c:grouping val="standard"/>
        <c:varyColors val="0"/>
        <c:ser>
          <c:idx val="2"/>
          <c:order val="2"/>
          <c:tx>
            <c:strRef>
              <c:f>TSS!$A$21</c:f>
              <c:strCache>
                <c:ptCount val="1"/>
                <c:pt idx="0">
                  <c:v>BCR Water Column Average 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cat>
            <c:strRef>
              <c:f>TSS!$B$15:$M$15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TSS!$B$21:$M$21</c:f>
              <c:numCache>
                <c:formatCode>0.0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12.2</c:v>
                </c:pt>
                <c:pt idx="6">
                  <c:v>11.824999999999999</c:v>
                </c:pt>
                <c:pt idx="7">
                  <c:v>12.3</c:v>
                </c:pt>
                <c:pt idx="8">
                  <c:v>7.2750000000000004</c:v>
                </c:pt>
                <c:pt idx="9">
                  <c:v>4.2</c:v>
                </c:pt>
                <c:pt idx="10">
                  <c:v>13.4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CE-4A2F-A491-BE5D0A6AEF58}"/>
            </c:ext>
          </c:extLst>
        </c:ser>
        <c:ser>
          <c:idx val="3"/>
          <c:order val="3"/>
          <c:tx>
            <c:strRef>
              <c:f>TSS!$A$18</c:f>
              <c:strCache>
                <c:ptCount val="1"/>
                <c:pt idx="0">
                  <c:v>Site 45-Reservoir Discharge</c:v>
                </c:pt>
              </c:strCache>
            </c:strRef>
          </c:tx>
          <c:marker>
            <c:symbol val="circle"/>
            <c:size val="7"/>
          </c:marker>
          <c:val>
            <c:numRef>
              <c:f>TSS!$B$18:$M$18</c:f>
              <c:numCache>
                <c:formatCode>0.0</c:formatCode>
                <c:ptCount val="12"/>
                <c:pt idx="0">
                  <c:v>4</c:v>
                </c:pt>
                <c:pt idx="1">
                  <c:v>4.4000000000000004</c:v>
                </c:pt>
                <c:pt idx="2">
                  <c:v>6.4</c:v>
                </c:pt>
                <c:pt idx="3">
                  <c:v>4</c:v>
                </c:pt>
                <c:pt idx="4">
                  <c:v>12</c:v>
                </c:pt>
                <c:pt idx="5">
                  <c:v>14</c:v>
                </c:pt>
                <c:pt idx="6">
                  <c:v>8.8000000000000007</c:v>
                </c:pt>
                <c:pt idx="7">
                  <c:v>18.05</c:v>
                </c:pt>
                <c:pt idx="8">
                  <c:v>11.9</c:v>
                </c:pt>
                <c:pt idx="9">
                  <c:v>4</c:v>
                </c:pt>
                <c:pt idx="10">
                  <c:v>4</c:v>
                </c:pt>
                <c:pt idx="11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CE-4A2F-A491-BE5D0A6AE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7264"/>
        <c:axId val="88668800"/>
      </c:lineChart>
      <c:catAx>
        <c:axId val="8866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6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66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TSS mg/l</a:t>
                </a:r>
              </a:p>
            </c:rich>
          </c:tx>
          <c:layout>
            <c:manualLayout>
              <c:xMode val="edge"/>
              <c:yMode val="edge"/>
              <c:x val="0.13774834437086741"/>
              <c:y val="0.383902837617006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672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1">
                <a:latin typeface="+mj-lt"/>
              </a:defRPr>
            </a:pPr>
            <a:endParaRPr lang="en-US"/>
          </a:p>
        </c:txPr>
      </c:dTable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Chlorophyll-a Bear Creek Reservoir </a:t>
            </a:r>
          </a:p>
        </c:rich>
      </c:tx>
      <c:layout>
        <c:manualLayout>
          <c:xMode val="edge"/>
          <c:yMode val="edge"/>
          <c:x val="0.37129680097766915"/>
          <c:y val="4.5573037093456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84951188043998"/>
          <c:y val="0.13058813436255626"/>
          <c:w val="0.84971146363187389"/>
          <c:h val="0.73015729199143753"/>
        </c:manualLayout>
      </c:layout>
      <c:areaChart>
        <c:grouping val="stacked"/>
        <c:varyColors val="0"/>
        <c:ser>
          <c:idx val="0"/>
          <c:order val="0"/>
          <c:tx>
            <c:strRef>
              <c:f>Chlsecchi!$A$3</c:f>
              <c:strCache>
                <c:ptCount val="1"/>
                <c:pt idx="0">
                  <c:v>Chlorophyll, ug/L</c:v>
                </c:pt>
              </c:strCache>
            </c:strRef>
          </c:tx>
          <c:spPr>
            <a:gradFill>
              <a:gsLst>
                <a:gs pos="50000">
                  <a:srgbClr val="00B050">
                    <a:alpha val="83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Chlsecchi!$B$19:$M$19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Chlsecchi!$B$20:$M$20</c:f>
              <c:numCache>
                <c:formatCode>#,##0.0</c:formatCode>
                <c:ptCount val="12"/>
                <c:pt idx="0">
                  <c:v>4.8499999999999996</c:v>
                </c:pt>
                <c:pt idx="1">
                  <c:v>2.4000000000000004</c:v>
                </c:pt>
                <c:pt idx="2">
                  <c:v>2.4000000000000004</c:v>
                </c:pt>
                <c:pt idx="3">
                  <c:v>1.9500000000000002</c:v>
                </c:pt>
                <c:pt idx="4">
                  <c:v>6.9499999999999993</c:v>
                </c:pt>
                <c:pt idx="5">
                  <c:v>3.5</c:v>
                </c:pt>
                <c:pt idx="6">
                  <c:v>11.55</c:v>
                </c:pt>
                <c:pt idx="7">
                  <c:v>9.15</c:v>
                </c:pt>
                <c:pt idx="8">
                  <c:v>4.1499999999999995</c:v>
                </c:pt>
                <c:pt idx="9">
                  <c:v>4.0999999999999996</c:v>
                </c:pt>
                <c:pt idx="10">
                  <c:v>1.85</c:v>
                </c:pt>
                <c:pt idx="11">
                  <c:v>1.9500000000000002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D-47B7-A41C-2572C6F98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38528"/>
        <c:axId val="88840064"/>
      </c:areaChart>
      <c:catAx>
        <c:axId val="8883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4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840064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Chlorophyll-a (ug/l)</a:t>
                </a:r>
              </a:p>
            </c:rich>
          </c:tx>
          <c:layout>
            <c:manualLayout>
              <c:xMode val="edge"/>
              <c:yMode val="edge"/>
              <c:x val="2.6827370110101216E-2"/>
              <c:y val="0.35810607471007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38528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Secchi Depth Bear Creek Reservoir</a:t>
            </a:r>
          </a:p>
        </c:rich>
      </c:tx>
      <c:layout>
        <c:manualLayout>
          <c:xMode val="edge"/>
          <c:yMode val="edge"/>
          <c:x val="0.27333133137562948"/>
          <c:y val="5.0935390888639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3717842584651"/>
          <c:y val="0.25547415268743578"/>
          <c:w val="0.85262054183255886"/>
          <c:h val="0.6216588979889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Chlsecchi!$A$21</c:f>
              <c:strCache>
                <c:ptCount val="1"/>
                <c:pt idx="0">
                  <c:v>Secchi (ft)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Chlsecchi!$B$19:$M$19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Chlsecchi!$B$21:$M$21</c:f>
              <c:numCache>
                <c:formatCode>0.0</c:formatCode>
                <c:ptCount val="12"/>
                <c:pt idx="0">
                  <c:v>8.4213999999999984</c:v>
                </c:pt>
                <c:pt idx="1">
                  <c:v>9.7169999999999987</c:v>
                </c:pt>
                <c:pt idx="2">
                  <c:v>7.2291199999999991</c:v>
                </c:pt>
                <c:pt idx="3">
                  <c:v>8.0425599999999999</c:v>
                </c:pt>
                <c:pt idx="4">
                  <c:v>4.9987199999999996</c:v>
                </c:pt>
                <c:pt idx="5">
                  <c:v>5.0511999999999997</c:v>
                </c:pt>
                <c:pt idx="6">
                  <c:v>4.9396800000000001</c:v>
                </c:pt>
                <c:pt idx="7">
                  <c:v>3.2406399999999995</c:v>
                </c:pt>
                <c:pt idx="8">
                  <c:v>4.8970400000000005</c:v>
                </c:pt>
                <c:pt idx="9">
                  <c:v>6.6321599999999989</c:v>
                </c:pt>
                <c:pt idx="10">
                  <c:v>11.414399999999997</c:v>
                </c:pt>
                <c:pt idx="11">
                  <c:v>10.233599999999999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2-48E7-86AD-62E1AE4CF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21728"/>
        <c:axId val="90123264"/>
      </c:barChart>
      <c:catAx>
        <c:axId val="901217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2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3264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Secchi Depth (feet)</a:t>
                </a:r>
              </a:p>
            </c:rich>
          </c:tx>
          <c:layout>
            <c:manualLayout>
              <c:xMode val="edge"/>
              <c:yMode val="edge"/>
              <c:x val="2.0885649567778705E-2"/>
              <c:y val="0.373060388378335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2172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Reservoir Phosphorus</a:t>
            </a:r>
          </a:p>
        </c:rich>
      </c:tx>
      <c:layout>
        <c:manualLayout>
          <c:xMode val="edge"/>
          <c:yMode val="edge"/>
          <c:x val="0.36699860401432982"/>
          <c:y val="0.8717575839115618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5.1400554097404488E-2"/>
          <c:w val="0.84895100612429353"/>
          <c:h val="0.70651574803149608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Summary'!$B$18</c:f>
              <c:strCache>
                <c:ptCount val="1"/>
                <c:pt idx="0">
                  <c:v>Phosphorus, total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Summary'!$C$18:$Q$18</c:f>
              <c:numCache>
                <c:formatCode>General</c:formatCode>
                <c:ptCount val="15"/>
                <c:pt idx="0">
                  <c:v>51</c:v>
                </c:pt>
                <c:pt idx="1">
                  <c:v>17</c:v>
                </c:pt>
                <c:pt idx="2">
                  <c:v>27</c:v>
                </c:pt>
                <c:pt idx="3">
                  <c:v>12</c:v>
                </c:pt>
                <c:pt idx="4">
                  <c:v>16</c:v>
                </c:pt>
                <c:pt idx="5">
                  <c:v>21</c:v>
                </c:pt>
                <c:pt idx="6">
                  <c:v>34</c:v>
                </c:pt>
                <c:pt idx="7">
                  <c:v>38</c:v>
                </c:pt>
                <c:pt idx="8">
                  <c:v>18</c:v>
                </c:pt>
                <c:pt idx="9">
                  <c:v>35</c:v>
                </c:pt>
                <c:pt idx="10">
                  <c:v>35</c:v>
                </c:pt>
                <c:pt idx="11">
                  <c:v>40</c:v>
                </c:pt>
                <c:pt idx="12">
                  <c:v>18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AE-4776-B683-5D5598CB7A92}"/>
            </c:ext>
          </c:extLst>
        </c:ser>
        <c:ser>
          <c:idx val="1"/>
          <c:order val="1"/>
          <c:tx>
            <c:strRef>
              <c:f>'P1 Summary'!$B$19</c:f>
              <c:strCache>
                <c:ptCount val="1"/>
                <c:pt idx="0">
                  <c:v>Total Dissolved Phosphorus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Summary'!$C$19:$Q$19</c:f>
              <c:numCache>
                <c:formatCode>General</c:formatCode>
                <c:ptCount val="15"/>
                <c:pt idx="0">
                  <c:v>4</c:v>
                </c:pt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22</c:v>
                </c:pt>
                <c:pt idx="7">
                  <c:v>9</c:v>
                </c:pt>
                <c:pt idx="8">
                  <c:v>2</c:v>
                </c:pt>
                <c:pt idx="9">
                  <c:v>5</c:v>
                </c:pt>
                <c:pt idx="10">
                  <c:v>16</c:v>
                </c:pt>
                <c:pt idx="11">
                  <c:v>15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AE-4776-B683-5D5598CB7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7296"/>
        <c:axId val="88888832"/>
      </c:lineChart>
      <c:dateAx>
        <c:axId val="88887296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88888832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88888832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88887296"/>
        <c:crossesAt val="40203"/>
        <c:crossBetween val="midCat"/>
      </c:valAx>
    </c:plotArea>
    <c:legend>
      <c:legendPos val="r"/>
      <c:layout>
        <c:manualLayout>
          <c:xMode val="edge"/>
          <c:yMode val="edge"/>
          <c:x val="0.15286015198811684"/>
          <c:y val="7.8599557658631414E-2"/>
          <c:w val="0.27492920997639886"/>
          <c:h val="0.15587857939340585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Reservoir Nitrate/Nitrite  </a:t>
            </a:r>
          </a:p>
        </c:rich>
      </c:tx>
      <c:layout>
        <c:manualLayout>
          <c:xMode val="edge"/>
          <c:yMode val="edge"/>
          <c:x val="0.36757028526437358"/>
          <c:y val="0.8623691064051195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747462817148244"/>
          <c:y val="0.19480351414406533"/>
          <c:w val="0.78925131698963169"/>
          <c:h val="0.57160776902889165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Summary'!$A$15:$A$23</c:f>
              <c:strCache>
                <c:ptCount val="1"/>
                <c:pt idx="0">
                  <c:v>BCR Top, Site 40a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Summary'!$C$16:$Q$16</c:f>
              <c:numCache>
                <c:formatCode>General</c:formatCode>
                <c:ptCount val="15"/>
                <c:pt idx="0">
                  <c:v>480</c:v>
                </c:pt>
                <c:pt idx="1">
                  <c:v>861</c:v>
                </c:pt>
                <c:pt idx="2">
                  <c:v>593</c:v>
                </c:pt>
                <c:pt idx="3">
                  <c:v>442</c:v>
                </c:pt>
                <c:pt idx="4">
                  <c:v>311</c:v>
                </c:pt>
                <c:pt idx="5">
                  <c:v>190</c:v>
                </c:pt>
                <c:pt idx="6">
                  <c:v>158</c:v>
                </c:pt>
                <c:pt idx="7">
                  <c:v>205</c:v>
                </c:pt>
                <c:pt idx="8">
                  <c:v>219</c:v>
                </c:pt>
                <c:pt idx="9">
                  <c:v>155</c:v>
                </c:pt>
                <c:pt idx="10">
                  <c:v>153</c:v>
                </c:pt>
                <c:pt idx="11">
                  <c:v>152</c:v>
                </c:pt>
                <c:pt idx="12">
                  <c:v>187</c:v>
                </c:pt>
                <c:pt idx="13">
                  <c:v>188</c:v>
                </c:pt>
                <c:pt idx="14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B-40D6-A6D9-07B5CDDD3FDE}"/>
            </c:ext>
          </c:extLst>
        </c:ser>
        <c:ser>
          <c:idx val="1"/>
          <c:order val="1"/>
          <c:tx>
            <c:strRef>
              <c:f>'P1 Summary'!$A$24:$A$29</c:f>
              <c:strCache>
                <c:ptCount val="1"/>
                <c:pt idx="0">
                  <c:v>BCR  -10m, Site 40c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Summary'!$C$25:$Q$25</c:f>
              <c:numCache>
                <c:formatCode>General</c:formatCode>
                <c:ptCount val="15"/>
                <c:pt idx="0">
                  <c:v>441</c:v>
                </c:pt>
                <c:pt idx="1">
                  <c:v>533</c:v>
                </c:pt>
                <c:pt idx="2">
                  <c:v>596</c:v>
                </c:pt>
                <c:pt idx="3">
                  <c:v>436</c:v>
                </c:pt>
                <c:pt idx="4">
                  <c:v>274</c:v>
                </c:pt>
                <c:pt idx="5">
                  <c:v>187</c:v>
                </c:pt>
                <c:pt idx="6">
                  <c:v>145</c:v>
                </c:pt>
                <c:pt idx="7">
                  <c:v>186</c:v>
                </c:pt>
                <c:pt idx="8">
                  <c:v>207</c:v>
                </c:pt>
                <c:pt idx="9">
                  <c:v>165</c:v>
                </c:pt>
                <c:pt idx="10">
                  <c:v>164</c:v>
                </c:pt>
                <c:pt idx="11">
                  <c:v>156</c:v>
                </c:pt>
                <c:pt idx="12">
                  <c:v>192</c:v>
                </c:pt>
                <c:pt idx="13">
                  <c:v>186</c:v>
                </c:pt>
                <c:pt idx="14">
                  <c:v>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B-40D6-A6D9-07B5CDDD3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8926464"/>
        <c:axId val="90247168"/>
      </c:lineChart>
      <c:dateAx>
        <c:axId val="88926464"/>
        <c:scaling>
          <c:orientation val="minMax"/>
        </c:scaling>
        <c:delete val="0"/>
        <c:axPos val="t"/>
        <c:numFmt formatCode="[$-409]mmmmm;@" sourceLinked="0"/>
        <c:majorTickMark val="in"/>
        <c:minorTickMark val="out"/>
        <c:tickLblPos val="low"/>
        <c:crossAx val="90247168"/>
        <c:crosses val="autoZero"/>
        <c:auto val="0"/>
        <c:lblOffset val="100"/>
        <c:baseTimeUnit val="days"/>
        <c:majorUnit val="1"/>
        <c:majorTimeUnit val="months"/>
        <c:minorUnit val="15"/>
        <c:minorTimeUnit val="months"/>
      </c:dateAx>
      <c:valAx>
        <c:axId val="90247168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ug/l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926464"/>
        <c:crossesAt val="40203"/>
        <c:crossBetween val="between"/>
      </c:valAx>
    </c:plotArea>
    <c:legend>
      <c:legendPos val="r"/>
      <c:layout>
        <c:manualLayout>
          <c:xMode val="edge"/>
          <c:yMode val="edge"/>
          <c:x val="0.30069479674883531"/>
          <c:y val="0.78295537320312658"/>
          <c:w val="0.50457199542273956"/>
          <c:h val="9.9838583398990266E-2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2469791943990294E-2"/>
          <c:y val="0.18707900550191212"/>
          <c:w val="0.88561418763856581"/>
          <c:h val="0.69728613399573536"/>
        </c:manualLayout>
      </c:layout>
      <c:areaChart>
        <c:grouping val="standard"/>
        <c:varyColors val="0"/>
        <c:ser>
          <c:idx val="0"/>
          <c:order val="0"/>
          <c:tx>
            <c:strRef>
              <c:f>'P1 Summary'!$B$21</c:f>
              <c:strCache>
                <c:ptCount val="1"/>
                <c:pt idx="0">
                  <c:v>Chlorophyll a</c:v>
                </c:pt>
              </c:strCache>
            </c:strRef>
          </c:tx>
          <c:spPr>
            <a:solidFill>
              <a:schemeClr val="accent1"/>
            </a:solidFill>
          </c:spPr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Summary'!$C$23:$Q$23</c:f>
              <c:numCache>
                <c:formatCode>0.0</c:formatCode>
                <c:ptCount val="15"/>
                <c:pt idx="0">
                  <c:v>4.8499999999999996</c:v>
                </c:pt>
                <c:pt idx="1">
                  <c:v>2.4000000000000004</c:v>
                </c:pt>
                <c:pt idx="2">
                  <c:v>2.4000000000000004</c:v>
                </c:pt>
                <c:pt idx="3">
                  <c:v>1.9500000000000002</c:v>
                </c:pt>
                <c:pt idx="4">
                  <c:v>6.9499999999999993</c:v>
                </c:pt>
                <c:pt idx="5">
                  <c:v>3.5</c:v>
                </c:pt>
                <c:pt idx="6">
                  <c:v>4.8000000000000007</c:v>
                </c:pt>
                <c:pt idx="7">
                  <c:v>18.3</c:v>
                </c:pt>
                <c:pt idx="8">
                  <c:v>14.75</c:v>
                </c:pt>
                <c:pt idx="9">
                  <c:v>3.55</c:v>
                </c:pt>
                <c:pt idx="10">
                  <c:v>4.0999999999999996</c:v>
                </c:pt>
                <c:pt idx="11">
                  <c:v>4.1999999999999993</c:v>
                </c:pt>
                <c:pt idx="12">
                  <c:v>4.0999999999999996</c:v>
                </c:pt>
                <c:pt idx="13">
                  <c:v>1.85</c:v>
                </c:pt>
                <c:pt idx="14">
                  <c:v>1.9500000000000002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3-42AC-BF85-8D24DBEEE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53952"/>
        <c:axId val="90276224"/>
      </c:areaChart>
      <c:dateAx>
        <c:axId val="90253952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90276224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902762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0253952"/>
        <c:crossesAt val="40179"/>
        <c:crossBetween val="midCat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Bear Creek Reservoir </a:t>
            </a:r>
          </a:p>
        </c:rich>
      </c:tx>
      <c:layout>
        <c:manualLayout>
          <c:xMode val="edge"/>
          <c:yMode val="edge"/>
          <c:x val="0.32243051349350582"/>
          <c:y val="4.64135021097046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890765843411708E-2"/>
          <c:y val="0.14127731596469484"/>
          <c:w val="0.84541017479197456"/>
          <c:h val="0.70652297021584776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Summary'!$B$21</c:f>
              <c:strCache>
                <c:ptCount val="1"/>
                <c:pt idx="0">
                  <c:v>Chlorophyll 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Summary'!$C$23:$Q$23</c:f>
              <c:numCache>
                <c:formatCode>0.0</c:formatCode>
                <c:ptCount val="15"/>
                <c:pt idx="0">
                  <c:v>4.8499999999999996</c:v>
                </c:pt>
                <c:pt idx="1">
                  <c:v>2.4000000000000004</c:v>
                </c:pt>
                <c:pt idx="2">
                  <c:v>2.4000000000000004</c:v>
                </c:pt>
                <c:pt idx="3">
                  <c:v>1.9500000000000002</c:v>
                </c:pt>
                <c:pt idx="4">
                  <c:v>6.9499999999999993</c:v>
                </c:pt>
                <c:pt idx="5">
                  <c:v>3.5</c:v>
                </c:pt>
                <c:pt idx="6">
                  <c:v>4.8000000000000007</c:v>
                </c:pt>
                <c:pt idx="7">
                  <c:v>18.3</c:v>
                </c:pt>
                <c:pt idx="8">
                  <c:v>14.75</c:v>
                </c:pt>
                <c:pt idx="9">
                  <c:v>3.55</c:v>
                </c:pt>
                <c:pt idx="10">
                  <c:v>4.0999999999999996</c:v>
                </c:pt>
                <c:pt idx="11">
                  <c:v>4.1999999999999993</c:v>
                </c:pt>
                <c:pt idx="12">
                  <c:v>4.0999999999999996</c:v>
                </c:pt>
                <c:pt idx="13">
                  <c:v>1.85</c:v>
                </c:pt>
                <c:pt idx="14">
                  <c:v>1.9500000000000002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A-4E24-BE72-096FF71C0A2B}"/>
            </c:ext>
          </c:extLst>
        </c:ser>
        <c:ser>
          <c:idx val="1"/>
          <c:order val="1"/>
          <c:tx>
            <c:strRef>
              <c:f>'P1 Summary'!$B$18</c:f>
              <c:strCache>
                <c:ptCount val="1"/>
                <c:pt idx="0">
                  <c:v>Phosphorus, total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Summary'!$C$18:$Q$18</c:f>
              <c:numCache>
                <c:formatCode>General</c:formatCode>
                <c:ptCount val="15"/>
                <c:pt idx="0">
                  <c:v>51</c:v>
                </c:pt>
                <c:pt idx="1">
                  <c:v>17</c:v>
                </c:pt>
                <c:pt idx="2">
                  <c:v>27</c:v>
                </c:pt>
                <c:pt idx="3">
                  <c:v>12</c:v>
                </c:pt>
                <c:pt idx="4">
                  <c:v>16</c:v>
                </c:pt>
                <c:pt idx="5">
                  <c:v>21</c:v>
                </c:pt>
                <c:pt idx="6">
                  <c:v>34</c:v>
                </c:pt>
                <c:pt idx="7">
                  <c:v>38</c:v>
                </c:pt>
                <c:pt idx="8">
                  <c:v>18</c:v>
                </c:pt>
                <c:pt idx="9">
                  <c:v>35</c:v>
                </c:pt>
                <c:pt idx="10">
                  <c:v>35</c:v>
                </c:pt>
                <c:pt idx="11">
                  <c:v>40</c:v>
                </c:pt>
                <c:pt idx="12">
                  <c:v>18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A-4E24-BE72-096FF71C0A2B}"/>
            </c:ext>
          </c:extLst>
        </c:ser>
        <c:ser>
          <c:idx val="2"/>
          <c:order val="2"/>
          <c:tx>
            <c:strRef>
              <c:f>'P1 Summary'!$B$19</c:f>
              <c:strCache>
                <c:ptCount val="1"/>
                <c:pt idx="0">
                  <c:v>Total Dissolved Phosphorus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Summary'!$C$19:$Q$19</c:f>
              <c:numCache>
                <c:formatCode>General</c:formatCode>
                <c:ptCount val="15"/>
                <c:pt idx="0">
                  <c:v>4</c:v>
                </c:pt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22</c:v>
                </c:pt>
                <c:pt idx="7">
                  <c:v>9</c:v>
                </c:pt>
                <c:pt idx="8">
                  <c:v>2</c:v>
                </c:pt>
                <c:pt idx="9">
                  <c:v>5</c:v>
                </c:pt>
                <c:pt idx="10">
                  <c:v>16</c:v>
                </c:pt>
                <c:pt idx="11">
                  <c:v>15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8A-4E24-BE72-096FF71C0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306816"/>
        <c:axId val="90320896"/>
      </c:lineChart>
      <c:dateAx>
        <c:axId val="90306816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90320896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90320896"/>
        <c:scaling>
          <c:orientation val="minMax"/>
        </c:scaling>
        <c:delete val="0"/>
        <c:axPos val="l"/>
        <c:majorGridlines/>
        <c:minorGridlines/>
        <c:numFmt formatCode="0.0" sourceLinked="1"/>
        <c:majorTickMark val="out"/>
        <c:minorTickMark val="none"/>
        <c:tickLblPos val="nextTo"/>
        <c:crossAx val="90306816"/>
        <c:crossesAt val="40544"/>
        <c:crossBetween val="between"/>
      </c:valAx>
    </c:plotArea>
    <c:legend>
      <c:legendPos val="r"/>
      <c:layout>
        <c:manualLayout>
          <c:xMode val="edge"/>
          <c:yMode val="edge"/>
          <c:x val="0.11450662380708462"/>
          <c:y val="0.17120971580190991"/>
          <c:w val="0.2908536431119943"/>
          <c:h val="0.21149603510738499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Nitrogen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978090089321424E-2"/>
          <c:y val="0.13490922025886434"/>
          <c:w val="0.88123154893333056"/>
          <c:h val="0.78477007859743064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Summary'!$A$3:$A$8</c:f>
              <c:strCache>
                <c:ptCount val="1"/>
                <c:pt idx="0">
                  <c:v>Bear Creek Inflow, Site 15a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Summary'!$C$3:$Q$3</c:f>
              <c:numCache>
                <c:formatCode>General</c:formatCode>
                <c:ptCount val="15"/>
                <c:pt idx="0">
                  <c:v>807</c:v>
                </c:pt>
                <c:pt idx="1">
                  <c:v>1408</c:v>
                </c:pt>
                <c:pt idx="2">
                  <c:v>829</c:v>
                </c:pt>
                <c:pt idx="3">
                  <c:v>650</c:v>
                </c:pt>
                <c:pt idx="4">
                  <c:v>747</c:v>
                </c:pt>
                <c:pt idx="5">
                  <c:v>358</c:v>
                </c:pt>
                <c:pt idx="6">
                  <c:v>538</c:v>
                </c:pt>
                <c:pt idx="7">
                  <c:v>424</c:v>
                </c:pt>
                <c:pt idx="8">
                  <c:v>439</c:v>
                </c:pt>
                <c:pt idx="9">
                  <c:v>454</c:v>
                </c:pt>
                <c:pt idx="10">
                  <c:v>547</c:v>
                </c:pt>
                <c:pt idx="11">
                  <c:v>426</c:v>
                </c:pt>
                <c:pt idx="12">
                  <c:v>508</c:v>
                </c:pt>
                <c:pt idx="13">
                  <c:v>841</c:v>
                </c:pt>
                <c:pt idx="14">
                  <c:v>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F9-4745-8D70-ED34EA9AFB3E}"/>
            </c:ext>
          </c:extLst>
        </c:ser>
        <c:ser>
          <c:idx val="1"/>
          <c:order val="1"/>
          <c:tx>
            <c:strRef>
              <c:f>'P1 Summary'!$A$9:$A$14</c:f>
              <c:strCache>
                <c:ptCount val="1"/>
                <c:pt idx="0">
                  <c:v>Turkey Creek Inflow, Site 16a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Summary'!$C$9:$Q$9</c:f>
              <c:numCache>
                <c:formatCode>General</c:formatCode>
                <c:ptCount val="15"/>
                <c:pt idx="0">
                  <c:v>756</c:v>
                </c:pt>
                <c:pt idx="1">
                  <c:v>855</c:v>
                </c:pt>
                <c:pt idx="2">
                  <c:v>896</c:v>
                </c:pt>
                <c:pt idx="3">
                  <c:v>571</c:v>
                </c:pt>
                <c:pt idx="4">
                  <c:v>785</c:v>
                </c:pt>
                <c:pt idx="5">
                  <c:v>529</c:v>
                </c:pt>
                <c:pt idx="6">
                  <c:v>580</c:v>
                </c:pt>
                <c:pt idx="7">
                  <c:v>399</c:v>
                </c:pt>
                <c:pt idx="8">
                  <c:v>440</c:v>
                </c:pt>
                <c:pt idx="9">
                  <c:v>463</c:v>
                </c:pt>
                <c:pt idx="10">
                  <c:v>388</c:v>
                </c:pt>
                <c:pt idx="11">
                  <c:v>301</c:v>
                </c:pt>
                <c:pt idx="12">
                  <c:v>471</c:v>
                </c:pt>
                <c:pt idx="13">
                  <c:v>581</c:v>
                </c:pt>
                <c:pt idx="14">
                  <c:v>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9-4745-8D70-ED34EA9AFB3E}"/>
            </c:ext>
          </c:extLst>
        </c:ser>
        <c:ser>
          <c:idx val="2"/>
          <c:order val="2"/>
          <c:tx>
            <c:strRef>
              <c:f>'P1 Summary'!$A$15:$A$23</c:f>
              <c:strCache>
                <c:ptCount val="1"/>
                <c:pt idx="0">
                  <c:v>BCR Top, Site 40a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Summary'!$C$15:$Q$15</c:f>
              <c:numCache>
                <c:formatCode>General</c:formatCode>
                <c:ptCount val="15"/>
                <c:pt idx="0">
                  <c:v>763</c:v>
                </c:pt>
                <c:pt idx="1">
                  <c:v>1315</c:v>
                </c:pt>
                <c:pt idx="2">
                  <c:v>1214</c:v>
                </c:pt>
                <c:pt idx="3">
                  <c:v>786</c:v>
                </c:pt>
                <c:pt idx="4">
                  <c:v>656</c:v>
                </c:pt>
                <c:pt idx="5">
                  <c:v>491</c:v>
                </c:pt>
                <c:pt idx="6">
                  <c:v>539</c:v>
                </c:pt>
                <c:pt idx="7">
                  <c:v>538</c:v>
                </c:pt>
                <c:pt idx="8">
                  <c:v>513</c:v>
                </c:pt>
                <c:pt idx="9">
                  <c:v>611</c:v>
                </c:pt>
                <c:pt idx="10">
                  <c:v>509</c:v>
                </c:pt>
                <c:pt idx="11">
                  <c:v>548</c:v>
                </c:pt>
                <c:pt idx="12">
                  <c:v>493</c:v>
                </c:pt>
                <c:pt idx="13">
                  <c:v>583</c:v>
                </c:pt>
                <c:pt idx="14">
                  <c:v>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F9-4745-8D70-ED34EA9AFB3E}"/>
            </c:ext>
          </c:extLst>
        </c:ser>
        <c:ser>
          <c:idx val="3"/>
          <c:order val="3"/>
          <c:tx>
            <c:strRef>
              <c:f>'P1 Summary'!$A$24:$A$29</c:f>
              <c:strCache>
                <c:ptCount val="1"/>
                <c:pt idx="0">
                  <c:v>BCR  -10m, Site 40c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Summary'!$C$24:$Q$24</c:f>
              <c:numCache>
                <c:formatCode>General</c:formatCode>
                <c:ptCount val="15"/>
                <c:pt idx="0">
                  <c:v>990</c:v>
                </c:pt>
                <c:pt idx="1">
                  <c:v>1300</c:v>
                </c:pt>
                <c:pt idx="2">
                  <c:v>1012</c:v>
                </c:pt>
                <c:pt idx="3">
                  <c:v>824</c:v>
                </c:pt>
                <c:pt idx="4">
                  <c:v>777</c:v>
                </c:pt>
                <c:pt idx="5">
                  <c:v>480</c:v>
                </c:pt>
                <c:pt idx="6">
                  <c:v>487</c:v>
                </c:pt>
                <c:pt idx="7">
                  <c:v>566</c:v>
                </c:pt>
                <c:pt idx="8">
                  <c:v>563</c:v>
                </c:pt>
                <c:pt idx="9">
                  <c:v>544</c:v>
                </c:pt>
                <c:pt idx="10">
                  <c:v>919</c:v>
                </c:pt>
                <c:pt idx="11">
                  <c:v>472</c:v>
                </c:pt>
                <c:pt idx="12">
                  <c:v>585</c:v>
                </c:pt>
                <c:pt idx="13">
                  <c:v>542</c:v>
                </c:pt>
                <c:pt idx="14">
                  <c:v>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F9-4745-8D70-ED34EA9AFB3E}"/>
            </c:ext>
          </c:extLst>
        </c:ser>
        <c:ser>
          <c:idx val="4"/>
          <c:order val="4"/>
          <c:tx>
            <c:strRef>
              <c:f>'P1 Summary'!$A$30:$A$36</c:f>
              <c:strCache>
                <c:ptCount val="1"/>
                <c:pt idx="0">
                  <c:v>Lower Bear Creek Outflow, Site 45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Summary'!$C$30:$Q$30</c:f>
              <c:numCache>
                <c:formatCode>General</c:formatCode>
                <c:ptCount val="15"/>
                <c:pt idx="0">
                  <c:v>777</c:v>
                </c:pt>
                <c:pt idx="1">
                  <c:v>1134</c:v>
                </c:pt>
                <c:pt idx="2">
                  <c:v>1112</c:v>
                </c:pt>
                <c:pt idx="3">
                  <c:v>845</c:v>
                </c:pt>
                <c:pt idx="4">
                  <c:v>883</c:v>
                </c:pt>
                <c:pt idx="5">
                  <c:v>447</c:v>
                </c:pt>
                <c:pt idx="6">
                  <c:v>469</c:v>
                </c:pt>
                <c:pt idx="7">
                  <c:v>486</c:v>
                </c:pt>
                <c:pt idx="8">
                  <c:v>462</c:v>
                </c:pt>
                <c:pt idx="9">
                  <c:v>409</c:v>
                </c:pt>
                <c:pt idx="10">
                  <c:v>568</c:v>
                </c:pt>
                <c:pt idx="11">
                  <c:v>526</c:v>
                </c:pt>
                <c:pt idx="12">
                  <c:v>493</c:v>
                </c:pt>
                <c:pt idx="13">
                  <c:v>480</c:v>
                </c:pt>
                <c:pt idx="14">
                  <c:v>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F9-4745-8D70-ED34EA9AF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367488"/>
        <c:axId val="90369024"/>
      </c:lineChart>
      <c:dateAx>
        <c:axId val="90367488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90369024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9036902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TN ug/l</a:t>
                </a:r>
              </a:p>
            </c:rich>
          </c:tx>
          <c:layout>
            <c:manualLayout>
              <c:xMode val="edge"/>
              <c:yMode val="edge"/>
              <c:x val="1.5832009199716398E-3"/>
              <c:y val="0.420447399200887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036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64681959847745"/>
          <c:y val="0.17065939994511586"/>
          <c:w val="0.36544944048347128"/>
          <c:h val="0.18914646053083337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Supended Sediment  </a:t>
            </a:r>
          </a:p>
        </c:rich>
      </c:tx>
      <c:layout>
        <c:manualLayout>
          <c:xMode val="edge"/>
          <c:yMode val="edge"/>
          <c:x val="0.36086569169541338"/>
          <c:y val="3.18631036448542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72511728623625"/>
          <c:y val="0.18753302543091174"/>
          <c:w val="0.85748594154147273"/>
          <c:h val="0.66631193265712996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Summary'!$A$3:$A$8</c:f>
              <c:strCache>
                <c:ptCount val="1"/>
                <c:pt idx="0">
                  <c:v>Bear Creek Inflow, Site 15a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Summary'!$C$8:$Q$8</c:f>
              <c:numCache>
                <c:formatCode>0.0</c:formatCode>
                <c:ptCount val="15"/>
                <c:pt idx="0">
                  <c:v>4</c:v>
                </c:pt>
                <c:pt idx="1">
                  <c:v>11.4</c:v>
                </c:pt>
                <c:pt idx="2">
                  <c:v>4</c:v>
                </c:pt>
                <c:pt idx="3">
                  <c:v>18.399999999999999</c:v>
                </c:pt>
                <c:pt idx="4">
                  <c:v>38</c:v>
                </c:pt>
                <c:pt idx="5">
                  <c:v>15.8</c:v>
                </c:pt>
                <c:pt idx="6">
                  <c:v>11.4</c:v>
                </c:pt>
                <c:pt idx="7">
                  <c:v>21.3</c:v>
                </c:pt>
                <c:pt idx="8">
                  <c:v>14</c:v>
                </c:pt>
                <c:pt idx="9">
                  <c:v>18.8</c:v>
                </c:pt>
                <c:pt idx="10">
                  <c:v>8.9</c:v>
                </c:pt>
                <c:pt idx="11">
                  <c:v>8.8000000000000007</c:v>
                </c:pt>
                <c:pt idx="12">
                  <c:v>4.4000000000000004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B2-4D90-98A3-6F2D3E7C6B35}"/>
            </c:ext>
          </c:extLst>
        </c:ser>
        <c:ser>
          <c:idx val="1"/>
          <c:order val="1"/>
          <c:tx>
            <c:strRef>
              <c:f>'P1 Summary'!$A$9:$A$14</c:f>
              <c:strCache>
                <c:ptCount val="1"/>
                <c:pt idx="0">
                  <c:v>Turkey Creek Inflow, Site 16a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Summary'!$C$14:$Q$14</c:f>
              <c:numCache>
                <c:formatCode>0.0</c:formatCode>
                <c:ptCount val="1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8.4</c:v>
                </c:pt>
                <c:pt idx="4">
                  <c:v>16</c:v>
                </c:pt>
                <c:pt idx="5">
                  <c:v>19</c:v>
                </c:pt>
                <c:pt idx="6">
                  <c:v>7</c:v>
                </c:pt>
                <c:pt idx="7">
                  <c:v>11.7</c:v>
                </c:pt>
                <c:pt idx="8">
                  <c:v>16.7</c:v>
                </c:pt>
                <c:pt idx="9">
                  <c:v>10.8</c:v>
                </c:pt>
                <c:pt idx="10">
                  <c:v>7.6</c:v>
                </c:pt>
                <c:pt idx="11">
                  <c:v>8.1999999999999993</c:v>
                </c:pt>
                <c:pt idx="12">
                  <c:v>4</c:v>
                </c:pt>
                <c:pt idx="13">
                  <c:v>14.6</c:v>
                </c:pt>
                <c:pt idx="14">
                  <c:v>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2-4D90-98A3-6F2D3E7C6B35}"/>
            </c:ext>
          </c:extLst>
        </c:ser>
        <c:ser>
          <c:idx val="2"/>
          <c:order val="2"/>
          <c:tx>
            <c:strRef>
              <c:f>'P1 Summary'!$A$15:$A$23</c:f>
              <c:strCache>
                <c:ptCount val="1"/>
                <c:pt idx="0">
                  <c:v>BCR Top, Site 40a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Summary'!$C$20:$Q$20</c:f>
              <c:numCache>
                <c:formatCode>0.0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11.8</c:v>
                </c:pt>
                <c:pt idx="6">
                  <c:v>8.8000000000000007</c:v>
                </c:pt>
                <c:pt idx="7">
                  <c:v>7.5</c:v>
                </c:pt>
                <c:pt idx="8">
                  <c:v>6.4</c:v>
                </c:pt>
                <c:pt idx="9">
                  <c:v>7</c:v>
                </c:pt>
                <c:pt idx="10">
                  <c:v>4</c:v>
                </c:pt>
                <c:pt idx="11">
                  <c:v>4.5999999999999996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B2-4D90-98A3-6F2D3E7C6B35}"/>
            </c:ext>
          </c:extLst>
        </c:ser>
        <c:ser>
          <c:idx val="3"/>
          <c:order val="3"/>
          <c:tx>
            <c:strRef>
              <c:f>'P1 Summary'!$A$30:$A$36</c:f>
              <c:strCache>
                <c:ptCount val="1"/>
                <c:pt idx="0">
                  <c:v>Lower Bear Creek Outflow, Site 45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Summary'!$C$35:$Q$35</c:f>
              <c:numCache>
                <c:formatCode>0.0</c:formatCode>
                <c:ptCount val="15"/>
                <c:pt idx="0">
                  <c:v>4</c:v>
                </c:pt>
                <c:pt idx="1">
                  <c:v>4.4000000000000004</c:v>
                </c:pt>
                <c:pt idx="2">
                  <c:v>6.4</c:v>
                </c:pt>
                <c:pt idx="3">
                  <c:v>4</c:v>
                </c:pt>
                <c:pt idx="4">
                  <c:v>12</c:v>
                </c:pt>
                <c:pt idx="5">
                  <c:v>14</c:v>
                </c:pt>
                <c:pt idx="6">
                  <c:v>7</c:v>
                </c:pt>
                <c:pt idx="7">
                  <c:v>10.6</c:v>
                </c:pt>
                <c:pt idx="8">
                  <c:v>8.1</c:v>
                </c:pt>
                <c:pt idx="9">
                  <c:v>28</c:v>
                </c:pt>
                <c:pt idx="10">
                  <c:v>15</c:v>
                </c:pt>
                <c:pt idx="11">
                  <c:v>8.8000000000000007</c:v>
                </c:pt>
                <c:pt idx="12">
                  <c:v>4</c:v>
                </c:pt>
                <c:pt idx="13">
                  <c:v>4</c:v>
                </c:pt>
                <c:pt idx="14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B2-4D90-98A3-6F2D3E7C6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26368"/>
        <c:axId val="90505984"/>
      </c:lineChart>
      <c:dateAx>
        <c:axId val="90426368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90505984"/>
        <c:crosses val="autoZero"/>
        <c:auto val="1"/>
        <c:lblOffset val="100"/>
        <c:baseTimeUnit val="days"/>
        <c:majorUnit val="1"/>
        <c:majorTimeUnit val="months"/>
        <c:minorUnit val="15"/>
        <c:minorTimeUnit val="months"/>
      </c:dateAx>
      <c:valAx>
        <c:axId val="9050598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Suspended Solids mg/l</a:t>
                </a:r>
              </a:p>
            </c:rich>
          </c:tx>
          <c:layout>
            <c:manualLayout>
              <c:xMode val="edge"/>
              <c:yMode val="edge"/>
              <c:x val="1.6497786391625031E-2"/>
              <c:y val="0.2888147700913689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9042636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60709915873408205"/>
          <c:y val="0.13132310455253471"/>
          <c:w val="0.36880834923313288"/>
          <c:h val="0.20763999612533174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rgbClr val="1F497D">
        <a:lumMod val="40000"/>
        <a:lumOff val="60000"/>
        <a:alpha val="76000"/>
      </a:srgb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Secchi Depth [meter] Trend</a:t>
            </a:r>
          </a:p>
        </c:rich>
      </c:tx>
      <c:layout>
        <c:manualLayout>
          <c:xMode val="edge"/>
          <c:yMode val="edge"/>
          <c:x val="0.35785126859142607"/>
          <c:y val="1.7827779631084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8135240420389E-2"/>
          <c:y val="0.16830106351437921"/>
          <c:w val="0.89243114692708359"/>
          <c:h val="0.78697203583007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Trends'!$A$22</c:f>
              <c:strCache>
                <c:ptCount val="1"/>
                <c:pt idx="0">
                  <c:v>Secchi Depth (m)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'Annual Reservoir Trends'!$C$3:$Z$3</c:f>
              <c:numCache>
                <c:formatCode>0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'Annual Reservoir Trends'!$C$22:$Z$22</c:f>
              <c:numCache>
                <c:formatCode>#,##0</c:formatCode>
                <c:ptCount val="24"/>
                <c:pt idx="0">
                  <c:v>2.17</c:v>
                </c:pt>
                <c:pt idx="1">
                  <c:v>2.1</c:v>
                </c:pt>
                <c:pt idx="2">
                  <c:v>2.84</c:v>
                </c:pt>
                <c:pt idx="3">
                  <c:v>1.79</c:v>
                </c:pt>
                <c:pt idx="4">
                  <c:v>2.14</c:v>
                </c:pt>
                <c:pt idx="5">
                  <c:v>2.5099999999999998</c:v>
                </c:pt>
                <c:pt idx="6">
                  <c:v>1.7</c:v>
                </c:pt>
                <c:pt idx="7">
                  <c:v>1.8</c:v>
                </c:pt>
                <c:pt idx="8">
                  <c:v>1.8</c:v>
                </c:pt>
                <c:pt idx="9">
                  <c:v>2.4</c:v>
                </c:pt>
                <c:pt idx="10">
                  <c:v>2.2999999999999998</c:v>
                </c:pt>
                <c:pt idx="11">
                  <c:v>3</c:v>
                </c:pt>
                <c:pt idx="12">
                  <c:v>1.7</c:v>
                </c:pt>
                <c:pt idx="13">
                  <c:v>2.6</c:v>
                </c:pt>
                <c:pt idx="14" formatCode="0.0">
                  <c:v>2.0656249999999998</c:v>
                </c:pt>
                <c:pt idx="15" formatCode="0.0">
                  <c:v>2.4</c:v>
                </c:pt>
                <c:pt idx="16" formatCode="0.0">
                  <c:v>1.7</c:v>
                </c:pt>
                <c:pt idx="17" formatCode="0.0">
                  <c:v>2.4</c:v>
                </c:pt>
                <c:pt idx="18" formatCode="0.0">
                  <c:v>2.7</c:v>
                </c:pt>
                <c:pt idx="19" formatCode="0.0">
                  <c:v>1.7</c:v>
                </c:pt>
                <c:pt idx="20" formatCode="0.0">
                  <c:v>2.2000000000000002</c:v>
                </c:pt>
                <c:pt idx="21" formatCode="0.0">
                  <c:v>2.1800000000000002</c:v>
                </c:pt>
                <c:pt idx="22" formatCode="0.0">
                  <c:v>1.86</c:v>
                </c:pt>
                <c:pt idx="23" formatCode="0.0">
                  <c:v>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8-4EB0-8894-4583B708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2672"/>
        <c:axId val="52683136"/>
      </c:barChart>
      <c:catAx>
        <c:axId val="52652672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8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83136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267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Nitrogen Bear Creek Reservoir </a:t>
            </a:r>
          </a:p>
        </c:rich>
      </c:tx>
      <c:layout>
        <c:manualLayout>
          <c:xMode val="edge"/>
          <c:yMode val="edge"/>
          <c:x val="0.44376447705935373"/>
          <c:y val="2.22996564623799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40928431576975"/>
          <c:y val="0.20822933411528993"/>
          <c:w val="0.81559071568423702"/>
          <c:h val="0.52205690626506218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Summary'!$A$15:$A$23</c:f>
              <c:strCache>
                <c:ptCount val="1"/>
                <c:pt idx="0">
                  <c:v>BCR Top, Site 40a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Summary'!$C$15:$Q$15</c:f>
              <c:numCache>
                <c:formatCode>General</c:formatCode>
                <c:ptCount val="15"/>
                <c:pt idx="0">
                  <c:v>763</c:v>
                </c:pt>
                <c:pt idx="1">
                  <c:v>1315</c:v>
                </c:pt>
                <c:pt idx="2">
                  <c:v>1214</c:v>
                </c:pt>
                <c:pt idx="3">
                  <c:v>786</c:v>
                </c:pt>
                <c:pt idx="4">
                  <c:v>656</c:v>
                </c:pt>
                <c:pt idx="5">
                  <c:v>491</c:v>
                </c:pt>
                <c:pt idx="6">
                  <c:v>539</c:v>
                </c:pt>
                <c:pt idx="7">
                  <c:v>538</c:v>
                </c:pt>
                <c:pt idx="8">
                  <c:v>513</c:v>
                </c:pt>
                <c:pt idx="9">
                  <c:v>611</c:v>
                </c:pt>
                <c:pt idx="10">
                  <c:v>509</c:v>
                </c:pt>
                <c:pt idx="11">
                  <c:v>548</c:v>
                </c:pt>
                <c:pt idx="12">
                  <c:v>493</c:v>
                </c:pt>
                <c:pt idx="13">
                  <c:v>583</c:v>
                </c:pt>
                <c:pt idx="14">
                  <c:v>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7E-433F-ABD2-2ACFA0F9C810}"/>
            </c:ext>
          </c:extLst>
        </c:ser>
        <c:ser>
          <c:idx val="1"/>
          <c:order val="1"/>
          <c:tx>
            <c:strRef>
              <c:f>'P1 Summary'!$A$24:$A$29</c:f>
              <c:strCache>
                <c:ptCount val="1"/>
                <c:pt idx="0">
                  <c:v>BCR  -10m, Site 40c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41645</c:v>
                </c:pt>
                <c:pt idx="1">
                  <c:v>41680</c:v>
                </c:pt>
                <c:pt idx="2">
                  <c:v>41724</c:v>
                </c:pt>
                <c:pt idx="3">
                  <c:v>41750</c:v>
                </c:pt>
                <c:pt idx="4">
                  <c:v>41778</c:v>
                </c:pt>
                <c:pt idx="5">
                  <c:v>41806</c:v>
                </c:pt>
                <c:pt idx="6">
                  <c:v>41827</c:v>
                </c:pt>
                <c:pt idx="7">
                  <c:v>41849</c:v>
                </c:pt>
                <c:pt idx="8">
                  <c:v>41855</c:v>
                </c:pt>
                <c:pt idx="9">
                  <c:v>41869</c:v>
                </c:pt>
                <c:pt idx="10">
                  <c:v>41890</c:v>
                </c:pt>
                <c:pt idx="11">
                  <c:v>41897</c:v>
                </c:pt>
                <c:pt idx="12">
                  <c:v>41932</c:v>
                </c:pt>
                <c:pt idx="13">
                  <c:v>41961</c:v>
                </c:pt>
                <c:pt idx="14">
                  <c:v>41981</c:v>
                </c:pt>
              </c:numCache>
            </c:numRef>
          </c:cat>
          <c:val>
            <c:numRef>
              <c:f>'P1 Summary'!$C$24:$Q$24</c:f>
              <c:numCache>
                <c:formatCode>General</c:formatCode>
                <c:ptCount val="15"/>
                <c:pt idx="0">
                  <c:v>990</c:v>
                </c:pt>
                <c:pt idx="1">
                  <c:v>1300</c:v>
                </c:pt>
                <c:pt idx="2">
                  <c:v>1012</c:v>
                </c:pt>
                <c:pt idx="3">
                  <c:v>824</c:v>
                </c:pt>
                <c:pt idx="4">
                  <c:v>777</c:v>
                </c:pt>
                <c:pt idx="5">
                  <c:v>480</c:v>
                </c:pt>
                <c:pt idx="6">
                  <c:v>487</c:v>
                </c:pt>
                <c:pt idx="7">
                  <c:v>566</c:v>
                </c:pt>
                <c:pt idx="8">
                  <c:v>563</c:v>
                </c:pt>
                <c:pt idx="9">
                  <c:v>544</c:v>
                </c:pt>
                <c:pt idx="10">
                  <c:v>919</c:v>
                </c:pt>
                <c:pt idx="11">
                  <c:v>472</c:v>
                </c:pt>
                <c:pt idx="12">
                  <c:v>585</c:v>
                </c:pt>
                <c:pt idx="13">
                  <c:v>542</c:v>
                </c:pt>
                <c:pt idx="14">
                  <c:v>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E-433F-ABD2-2ACFA0F9C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416640"/>
        <c:axId val="90418176"/>
      </c:lineChart>
      <c:dateAx>
        <c:axId val="90416640"/>
        <c:scaling>
          <c:orientation val="minMax"/>
        </c:scaling>
        <c:delete val="0"/>
        <c:axPos val="t"/>
        <c:numFmt formatCode="[$-409]d\-mmm;@" sourceLinked="1"/>
        <c:majorTickMark val="none"/>
        <c:minorTickMark val="none"/>
        <c:tickLblPos val="nextTo"/>
        <c:crossAx val="90418176"/>
        <c:crosses val="autoZero"/>
        <c:auto val="1"/>
        <c:lblOffset val="100"/>
        <c:baseTimeUnit val="days"/>
      </c:dateAx>
      <c:valAx>
        <c:axId val="90418176"/>
        <c:scaling>
          <c:orientation val="maxMin"/>
          <c:min val="25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Total Nitrogen ug/l</a:t>
                </a:r>
              </a:p>
            </c:rich>
          </c:tx>
          <c:layout>
            <c:manualLayout>
              <c:xMode val="edge"/>
              <c:yMode val="edge"/>
              <c:x val="9.3691646834728998E-2"/>
              <c:y val="0.278437841756135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04166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/>
            </a:pPr>
            <a:endParaRPr lang="en-US"/>
          </a:p>
        </c:txPr>
      </c:dTable>
    </c:plotArea>
    <c:plotVisOnly val="1"/>
    <c:dispBlanksAs val="zero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Segment 1e Stream Temperature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2014 Field'!$C$20:$C$25</c:f>
              <c:strCache>
                <c:ptCount val="6"/>
                <c:pt idx="0">
                  <c:v>Little Bear Evergreen</c:v>
                </c:pt>
              </c:strCache>
            </c:strRef>
          </c:tx>
          <c:marker>
            <c:symbol val="none"/>
          </c:marker>
          <c:cat>
            <c:numRef>
              <c:f>'MWS 2014 Field'!$D$20:$D$25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Field'!$G$20:$G$25</c:f>
              <c:numCache>
                <c:formatCode>0.00</c:formatCode>
                <c:ptCount val="6"/>
                <c:pt idx="0">
                  <c:v>6.4</c:v>
                </c:pt>
                <c:pt idx="1">
                  <c:v>11</c:v>
                </c:pt>
                <c:pt idx="2">
                  <c:v>15</c:v>
                </c:pt>
                <c:pt idx="3">
                  <c:v>15.6</c:v>
                </c:pt>
                <c:pt idx="4">
                  <c:v>11.7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14-44B1-BA5A-52FFC36A4D35}"/>
            </c:ext>
          </c:extLst>
        </c:ser>
        <c:ser>
          <c:idx val="1"/>
          <c:order val="1"/>
          <c:tx>
            <c:strRef>
              <c:f>'MWS 2014 Field'!$C$26:$C$31</c:f>
              <c:strCache>
                <c:ptCount val="6"/>
                <c:pt idx="0">
                  <c:v>Bear Creek Cabins </c:v>
                </c:pt>
              </c:strCache>
            </c:strRef>
          </c:tx>
          <c:marker>
            <c:symbol val="none"/>
          </c:marker>
          <c:val>
            <c:numRef>
              <c:f>'MWS 2014 Field'!$G$26:$G$31</c:f>
              <c:numCache>
                <c:formatCode>0.00</c:formatCode>
                <c:ptCount val="6"/>
                <c:pt idx="0">
                  <c:v>6.8</c:v>
                </c:pt>
                <c:pt idx="1">
                  <c:v>11.4</c:v>
                </c:pt>
                <c:pt idx="2">
                  <c:v>15.3</c:v>
                </c:pt>
                <c:pt idx="3">
                  <c:v>16.100000000000001</c:v>
                </c:pt>
                <c:pt idx="4">
                  <c:v>11.5</c:v>
                </c:pt>
                <c:pt idx="5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14-44B1-BA5A-52FFC36A4D35}"/>
            </c:ext>
          </c:extLst>
        </c:ser>
        <c:ser>
          <c:idx val="2"/>
          <c:order val="2"/>
          <c:tx>
            <c:strRef>
              <c:f>'MWS 2014 Field'!$C$32:$C$37</c:f>
              <c:strCache>
                <c:ptCount val="6"/>
                <c:pt idx="0">
                  <c:v>O'Fallon Park</c:v>
                </c:pt>
              </c:strCache>
            </c:strRef>
          </c:tx>
          <c:marker>
            <c:symbol val="none"/>
          </c:marker>
          <c:val>
            <c:numRef>
              <c:f>'MWS 2014 Field'!$G$32:$G$37</c:f>
              <c:numCache>
                <c:formatCode>0.00</c:formatCode>
                <c:ptCount val="6"/>
                <c:pt idx="0">
                  <c:v>7</c:v>
                </c:pt>
                <c:pt idx="1">
                  <c:v>11.8</c:v>
                </c:pt>
                <c:pt idx="2">
                  <c:v>15.4</c:v>
                </c:pt>
                <c:pt idx="3">
                  <c:v>16.399999999999999</c:v>
                </c:pt>
                <c:pt idx="4">
                  <c:v>10.9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14-44B1-BA5A-52FFC36A4D35}"/>
            </c:ext>
          </c:extLst>
        </c:ser>
        <c:ser>
          <c:idx val="3"/>
          <c:order val="3"/>
          <c:tx>
            <c:strRef>
              <c:f>'MWS 2014 Field'!$C$38:$C$43</c:f>
              <c:strCache>
                <c:ptCount val="6"/>
                <c:pt idx="0">
                  <c:v>Lair o' the Bear </c:v>
                </c:pt>
              </c:strCache>
            </c:strRef>
          </c:tx>
          <c:marker>
            <c:symbol val="none"/>
          </c:marker>
          <c:val>
            <c:numRef>
              <c:f>'MWS 2014 Field'!$G$38:$G$43</c:f>
              <c:numCache>
                <c:formatCode>0.00</c:formatCode>
                <c:ptCount val="6"/>
                <c:pt idx="0">
                  <c:v>7.2</c:v>
                </c:pt>
                <c:pt idx="1">
                  <c:v>12.1</c:v>
                </c:pt>
                <c:pt idx="2">
                  <c:v>15.8</c:v>
                </c:pt>
                <c:pt idx="3">
                  <c:v>16.3</c:v>
                </c:pt>
                <c:pt idx="4">
                  <c:v>10.199999999999999</c:v>
                </c:pt>
                <c:pt idx="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14-44B1-BA5A-52FFC36A4D35}"/>
            </c:ext>
          </c:extLst>
        </c:ser>
        <c:ser>
          <c:idx val="4"/>
          <c:order val="4"/>
          <c:tx>
            <c:strRef>
              <c:f>'MWS 2014 Field'!$C$44:$C$49</c:f>
              <c:strCache>
                <c:ptCount val="6"/>
                <c:pt idx="0">
                  <c:v> Idledale, Shady Lane</c:v>
                </c:pt>
              </c:strCache>
            </c:strRef>
          </c:tx>
          <c:marker>
            <c:symbol val="none"/>
          </c:marker>
          <c:val>
            <c:numRef>
              <c:f>'MWS 2014 Field'!$G$44:$G$49</c:f>
              <c:numCache>
                <c:formatCode>0.00</c:formatCode>
                <c:ptCount val="6"/>
                <c:pt idx="0">
                  <c:v>7.8</c:v>
                </c:pt>
                <c:pt idx="1">
                  <c:v>12.5</c:v>
                </c:pt>
                <c:pt idx="2">
                  <c:v>15.8</c:v>
                </c:pt>
                <c:pt idx="3">
                  <c:v>16.5</c:v>
                </c:pt>
                <c:pt idx="4">
                  <c:v>10.3</c:v>
                </c:pt>
                <c:pt idx="5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14-44B1-BA5A-52FFC36A4D35}"/>
            </c:ext>
          </c:extLst>
        </c:ser>
        <c:ser>
          <c:idx val="5"/>
          <c:order val="5"/>
          <c:tx>
            <c:strRef>
              <c:f>'MWS 2014 Field'!$C$50:$C$55</c:f>
              <c:strCache>
                <c:ptCount val="6"/>
                <c:pt idx="0">
                  <c:v>Morrison Park west</c:v>
                </c:pt>
              </c:strCache>
            </c:strRef>
          </c:tx>
          <c:marker>
            <c:symbol val="none"/>
          </c:marker>
          <c:val>
            <c:numRef>
              <c:f>'MWS 2014 Field'!$G$50:$G$55</c:f>
              <c:numCache>
                <c:formatCode>0.00</c:formatCode>
                <c:ptCount val="6"/>
                <c:pt idx="0">
                  <c:v>7.9</c:v>
                </c:pt>
                <c:pt idx="1">
                  <c:v>12.8</c:v>
                </c:pt>
                <c:pt idx="2">
                  <c:v>16</c:v>
                </c:pt>
                <c:pt idx="3">
                  <c:v>16.899999999999999</c:v>
                </c:pt>
                <c:pt idx="4">
                  <c:v>11.1</c:v>
                </c:pt>
                <c:pt idx="5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14-44B1-BA5A-52FFC36A4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86048"/>
        <c:axId val="88787584"/>
      </c:lineChart>
      <c:dateAx>
        <c:axId val="88786048"/>
        <c:scaling>
          <c:orientation val="minMax"/>
        </c:scaling>
        <c:delete val="0"/>
        <c:axPos val="b"/>
        <c:numFmt formatCode="m/d/yy;@" sourceLinked="0"/>
        <c:majorTickMark val="none"/>
        <c:minorTickMark val="none"/>
        <c:tickLblPos val="none"/>
        <c:crossAx val="88787584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88787584"/>
        <c:scaling>
          <c:orientation val="minMax"/>
          <c:max val="2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C</a:t>
                </a:r>
              </a:p>
            </c:rich>
          </c:tx>
          <c:layout>
            <c:manualLayout>
              <c:xMode val="edge"/>
              <c:yMode val="edge"/>
              <c:x val="9.6009256689364789E-2"/>
              <c:y val="0.1398945970107954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887860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Segment 1e pH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2014 Field'!$C$20:$C$25</c:f>
              <c:strCache>
                <c:ptCount val="6"/>
                <c:pt idx="0">
                  <c:v>Little Bear Evergreen</c:v>
                </c:pt>
              </c:strCache>
            </c:strRef>
          </c:tx>
          <c:marker>
            <c:symbol val="none"/>
          </c:marker>
          <c:cat>
            <c:numRef>
              <c:f>'MWS 2014 Field'!$D$20:$D$25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Field'!$F$20:$F$25</c:f>
              <c:numCache>
                <c:formatCode>0.00</c:formatCode>
                <c:ptCount val="6"/>
                <c:pt idx="0">
                  <c:v>7.45</c:v>
                </c:pt>
                <c:pt idx="1">
                  <c:v>7.99</c:v>
                </c:pt>
                <c:pt idx="2">
                  <c:v>7.6</c:v>
                </c:pt>
                <c:pt idx="3">
                  <c:v>7.8</c:v>
                </c:pt>
                <c:pt idx="4">
                  <c:v>7.72</c:v>
                </c:pt>
                <c:pt idx="5">
                  <c:v>8.33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D-49E0-99AF-FEC863218202}"/>
            </c:ext>
          </c:extLst>
        </c:ser>
        <c:ser>
          <c:idx val="1"/>
          <c:order val="1"/>
          <c:tx>
            <c:strRef>
              <c:f>'MWS 2014 Field'!$C$26:$C$31</c:f>
              <c:strCache>
                <c:ptCount val="6"/>
                <c:pt idx="0">
                  <c:v>Bear Creek Cabins </c:v>
                </c:pt>
              </c:strCache>
            </c:strRef>
          </c:tx>
          <c:marker>
            <c:symbol val="none"/>
          </c:marker>
          <c:val>
            <c:numRef>
              <c:f>'MWS 2014 Field'!$F$26:$F$31</c:f>
              <c:numCache>
                <c:formatCode>0.00</c:formatCode>
                <c:ptCount val="6"/>
                <c:pt idx="0">
                  <c:v>7.61</c:v>
                </c:pt>
                <c:pt idx="1">
                  <c:v>7.74</c:v>
                </c:pt>
                <c:pt idx="2">
                  <c:v>7.55</c:v>
                </c:pt>
                <c:pt idx="3">
                  <c:v>7.88</c:v>
                </c:pt>
                <c:pt idx="4">
                  <c:v>8.0399999999999991</c:v>
                </c:pt>
                <c:pt idx="5">
                  <c:v>8.2799999999999994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D-49E0-99AF-FEC863218202}"/>
            </c:ext>
          </c:extLst>
        </c:ser>
        <c:ser>
          <c:idx val="2"/>
          <c:order val="2"/>
          <c:tx>
            <c:strRef>
              <c:f>'MWS 2014 Field'!$C$32:$C$37</c:f>
              <c:strCache>
                <c:ptCount val="6"/>
                <c:pt idx="0">
                  <c:v>O'Fallon Park</c:v>
                </c:pt>
              </c:strCache>
            </c:strRef>
          </c:tx>
          <c:marker>
            <c:symbol val="none"/>
          </c:marker>
          <c:val>
            <c:numRef>
              <c:f>'MWS 2014 Field'!$F$32:$F$37</c:f>
              <c:numCache>
                <c:formatCode>0.00</c:formatCode>
                <c:ptCount val="6"/>
                <c:pt idx="0">
                  <c:v>8.1</c:v>
                </c:pt>
                <c:pt idx="1">
                  <c:v>8.26</c:v>
                </c:pt>
                <c:pt idx="2">
                  <c:v>7.94</c:v>
                </c:pt>
                <c:pt idx="3">
                  <c:v>8.11</c:v>
                </c:pt>
                <c:pt idx="4">
                  <c:v>7.72</c:v>
                </c:pt>
                <c:pt idx="5">
                  <c:v>8.4700000000000006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D-49E0-99AF-FEC863218202}"/>
            </c:ext>
          </c:extLst>
        </c:ser>
        <c:ser>
          <c:idx val="3"/>
          <c:order val="3"/>
          <c:tx>
            <c:strRef>
              <c:f>'MWS 2014 Field'!$C$38:$C$43</c:f>
              <c:strCache>
                <c:ptCount val="6"/>
                <c:pt idx="0">
                  <c:v>Lair o' the Bear </c:v>
                </c:pt>
              </c:strCache>
            </c:strRef>
          </c:tx>
          <c:marker>
            <c:symbol val="none"/>
          </c:marker>
          <c:val>
            <c:numRef>
              <c:f>'MWS 2014 Field'!$F$38:$F$43</c:f>
              <c:numCache>
                <c:formatCode>0.00</c:formatCode>
                <c:ptCount val="6"/>
                <c:pt idx="0">
                  <c:v>7.88</c:v>
                </c:pt>
                <c:pt idx="1">
                  <c:v>7.92</c:v>
                </c:pt>
                <c:pt idx="2">
                  <c:v>7.78</c:v>
                </c:pt>
                <c:pt idx="3">
                  <c:v>8.0299999999999994</c:v>
                </c:pt>
                <c:pt idx="4">
                  <c:v>7.83</c:v>
                </c:pt>
                <c:pt idx="5">
                  <c:v>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1D-49E0-99AF-FEC863218202}"/>
            </c:ext>
          </c:extLst>
        </c:ser>
        <c:ser>
          <c:idx val="4"/>
          <c:order val="4"/>
          <c:tx>
            <c:strRef>
              <c:f>'MWS 2014 Field'!$C$44:$C$49</c:f>
              <c:strCache>
                <c:ptCount val="6"/>
                <c:pt idx="0">
                  <c:v> Idledale, Shady Lane</c:v>
                </c:pt>
              </c:strCache>
            </c:strRef>
          </c:tx>
          <c:marker>
            <c:symbol val="none"/>
          </c:marker>
          <c:val>
            <c:numRef>
              <c:f>'MWS 2014 Field'!$F$44:$F$49</c:f>
              <c:numCache>
                <c:formatCode>0.00</c:formatCode>
                <c:ptCount val="6"/>
                <c:pt idx="0">
                  <c:v>7.89</c:v>
                </c:pt>
                <c:pt idx="1">
                  <c:v>7.88</c:v>
                </c:pt>
                <c:pt idx="2">
                  <c:v>7.75</c:v>
                </c:pt>
                <c:pt idx="3">
                  <c:v>8</c:v>
                </c:pt>
                <c:pt idx="4">
                  <c:v>7.74</c:v>
                </c:pt>
                <c:pt idx="5">
                  <c:v>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1D-49E0-99AF-FEC863218202}"/>
            </c:ext>
          </c:extLst>
        </c:ser>
        <c:ser>
          <c:idx val="5"/>
          <c:order val="5"/>
          <c:tx>
            <c:strRef>
              <c:f>'MWS 2014 Field'!$C$50:$C$55</c:f>
              <c:strCache>
                <c:ptCount val="6"/>
                <c:pt idx="0">
                  <c:v>Morrison Park west</c:v>
                </c:pt>
              </c:strCache>
            </c:strRef>
          </c:tx>
          <c:marker>
            <c:symbol val="none"/>
          </c:marker>
          <c:val>
            <c:numRef>
              <c:f>'MWS 2014 Field'!$F$50:$F$55</c:f>
              <c:numCache>
                <c:formatCode>0.00</c:formatCode>
                <c:ptCount val="6"/>
                <c:pt idx="0">
                  <c:v>7.81</c:v>
                </c:pt>
                <c:pt idx="1">
                  <c:v>7.77</c:v>
                </c:pt>
                <c:pt idx="2">
                  <c:v>7.68</c:v>
                </c:pt>
                <c:pt idx="3">
                  <c:v>8.08</c:v>
                </c:pt>
                <c:pt idx="4">
                  <c:v>8.3000000000000007</c:v>
                </c:pt>
                <c:pt idx="5">
                  <c:v>8.2799999999999994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1D-49E0-99AF-FEC863218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935296"/>
        <c:axId val="90936832"/>
      </c:lineChart>
      <c:dateAx>
        <c:axId val="90935296"/>
        <c:scaling>
          <c:orientation val="minMax"/>
        </c:scaling>
        <c:delete val="0"/>
        <c:axPos val="b"/>
        <c:numFmt formatCode="m/d/yy;@" sourceLinked="0"/>
        <c:majorTickMark val="none"/>
        <c:minorTickMark val="none"/>
        <c:tickLblPos val="none"/>
        <c:crossAx val="90936832"/>
        <c:crosses val="autoZero"/>
        <c:auto val="1"/>
        <c:lblOffset val="100"/>
        <c:baseTimeUnit val="months"/>
        <c:majorUnit val="1"/>
        <c:majorTimeUnit val="months"/>
      </c:dateAx>
      <c:valAx>
        <c:axId val="90936832"/>
        <c:scaling>
          <c:orientation val="minMax"/>
          <c:max val="8.7000000000000011"/>
          <c:min val="7.4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0.10933781554089057"/>
              <c:y val="0.29364534162862083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909352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Segment 1e Dissolved Oxygen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579155698321216"/>
          <c:y val="0.15672639134394295"/>
          <c:w val="0.73699565904779485"/>
          <c:h val="0.54183994857785633"/>
        </c:manualLayout>
      </c:layout>
      <c:lineChart>
        <c:grouping val="standard"/>
        <c:varyColors val="0"/>
        <c:ser>
          <c:idx val="0"/>
          <c:order val="0"/>
          <c:tx>
            <c:strRef>
              <c:f>'MWS 2014 Field'!$C$20:$C$25</c:f>
              <c:strCache>
                <c:ptCount val="6"/>
                <c:pt idx="0">
                  <c:v>Little Bear Evergreen</c:v>
                </c:pt>
              </c:strCache>
            </c:strRef>
          </c:tx>
          <c:marker>
            <c:symbol val="none"/>
          </c:marker>
          <c:cat>
            <c:numRef>
              <c:f>'MWS 2014 Field'!$D$20:$D$25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Field'!$H$20:$H$25</c:f>
              <c:numCache>
                <c:formatCode>0.00</c:formatCode>
                <c:ptCount val="6"/>
                <c:pt idx="0">
                  <c:v>11.15</c:v>
                </c:pt>
                <c:pt idx="1">
                  <c:v>9.6999999999999993</c:v>
                </c:pt>
                <c:pt idx="2">
                  <c:v>8.5399999999999991</c:v>
                </c:pt>
                <c:pt idx="3">
                  <c:v>7.51</c:v>
                </c:pt>
                <c:pt idx="4">
                  <c:v>10.130000000000001</c:v>
                </c:pt>
                <c:pt idx="5">
                  <c:v>11.43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E-42FE-B4B5-9AE9F54C363E}"/>
            </c:ext>
          </c:extLst>
        </c:ser>
        <c:ser>
          <c:idx val="1"/>
          <c:order val="1"/>
          <c:tx>
            <c:strRef>
              <c:f>'MWS 2014 Field'!$C$26:$C$31</c:f>
              <c:strCache>
                <c:ptCount val="6"/>
                <c:pt idx="0">
                  <c:v>Bear Creek Cabins </c:v>
                </c:pt>
              </c:strCache>
            </c:strRef>
          </c:tx>
          <c:marker>
            <c:symbol val="none"/>
          </c:marker>
          <c:val>
            <c:numRef>
              <c:f>'MWS 2014 Field'!$H$26:$H$31</c:f>
              <c:numCache>
                <c:formatCode>0.00</c:formatCode>
                <c:ptCount val="6"/>
                <c:pt idx="0">
                  <c:v>11.07</c:v>
                </c:pt>
                <c:pt idx="1">
                  <c:v>9.64</c:v>
                </c:pt>
                <c:pt idx="2">
                  <c:v>8.5</c:v>
                </c:pt>
                <c:pt idx="3">
                  <c:v>7.57</c:v>
                </c:pt>
                <c:pt idx="4">
                  <c:v>10.11</c:v>
                </c:pt>
                <c:pt idx="5">
                  <c:v>11.19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E-42FE-B4B5-9AE9F54C363E}"/>
            </c:ext>
          </c:extLst>
        </c:ser>
        <c:ser>
          <c:idx val="2"/>
          <c:order val="2"/>
          <c:tx>
            <c:strRef>
              <c:f>'MWS 2014 Field'!$C$32:$C$37</c:f>
              <c:strCache>
                <c:ptCount val="6"/>
                <c:pt idx="0">
                  <c:v>O'Fallon Park</c:v>
                </c:pt>
              </c:strCache>
            </c:strRef>
          </c:tx>
          <c:marker>
            <c:symbol val="none"/>
          </c:marker>
          <c:val>
            <c:numRef>
              <c:f>'MWS 2014 Field'!$H$32:$H$37</c:f>
              <c:numCache>
                <c:formatCode>0.00</c:formatCode>
                <c:ptCount val="6"/>
                <c:pt idx="0">
                  <c:v>11.1</c:v>
                </c:pt>
                <c:pt idx="1">
                  <c:v>9.51</c:v>
                </c:pt>
                <c:pt idx="2">
                  <c:v>8.57</c:v>
                </c:pt>
                <c:pt idx="3">
                  <c:v>8.1300000000000008</c:v>
                </c:pt>
                <c:pt idx="4">
                  <c:v>10.82</c:v>
                </c:pt>
                <c:pt idx="5">
                  <c:v>11.63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9E-42FE-B4B5-9AE9F54C363E}"/>
            </c:ext>
          </c:extLst>
        </c:ser>
        <c:ser>
          <c:idx val="3"/>
          <c:order val="3"/>
          <c:tx>
            <c:strRef>
              <c:f>'MWS 2014 Field'!$C$38:$C$43</c:f>
              <c:strCache>
                <c:ptCount val="6"/>
                <c:pt idx="0">
                  <c:v>Lair o' the Bear </c:v>
                </c:pt>
              </c:strCache>
            </c:strRef>
          </c:tx>
          <c:marker>
            <c:symbol val="none"/>
          </c:marker>
          <c:val>
            <c:numRef>
              <c:f>'MWS 2014 Field'!$H$38:$H$43</c:f>
              <c:numCache>
                <c:formatCode>0.00</c:formatCode>
                <c:ptCount val="6"/>
                <c:pt idx="0">
                  <c:v>11.3</c:v>
                </c:pt>
                <c:pt idx="1">
                  <c:v>9.5500000000000007</c:v>
                </c:pt>
                <c:pt idx="2">
                  <c:v>8.4499999999999993</c:v>
                </c:pt>
                <c:pt idx="3">
                  <c:v>7.59</c:v>
                </c:pt>
                <c:pt idx="4">
                  <c:v>11.08</c:v>
                </c:pt>
                <c:pt idx="5">
                  <c:v>12.83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9E-42FE-B4B5-9AE9F54C363E}"/>
            </c:ext>
          </c:extLst>
        </c:ser>
        <c:ser>
          <c:idx val="4"/>
          <c:order val="4"/>
          <c:tx>
            <c:strRef>
              <c:f>'MWS 2014 Field'!$C$44:$C$49</c:f>
              <c:strCache>
                <c:ptCount val="6"/>
                <c:pt idx="0">
                  <c:v> Idledale, Shady Lane</c:v>
                </c:pt>
              </c:strCache>
            </c:strRef>
          </c:tx>
          <c:marker>
            <c:symbol val="none"/>
          </c:marker>
          <c:val>
            <c:numRef>
              <c:f>'MWS 2014 Field'!$H$44:$H$49</c:f>
              <c:numCache>
                <c:formatCode>0.00</c:formatCode>
                <c:ptCount val="6"/>
                <c:pt idx="0">
                  <c:v>11.27</c:v>
                </c:pt>
                <c:pt idx="1">
                  <c:v>9.83</c:v>
                </c:pt>
                <c:pt idx="2">
                  <c:v>8.33</c:v>
                </c:pt>
                <c:pt idx="3">
                  <c:v>7.89</c:v>
                </c:pt>
                <c:pt idx="4">
                  <c:v>10.39</c:v>
                </c:pt>
                <c:pt idx="5">
                  <c:v>12.18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9E-42FE-B4B5-9AE9F54C363E}"/>
            </c:ext>
          </c:extLst>
        </c:ser>
        <c:ser>
          <c:idx val="5"/>
          <c:order val="5"/>
          <c:tx>
            <c:strRef>
              <c:f>'MWS 2014 Field'!$C$50:$C$55</c:f>
              <c:strCache>
                <c:ptCount val="6"/>
                <c:pt idx="0">
                  <c:v>Morrison Park west</c:v>
                </c:pt>
              </c:strCache>
            </c:strRef>
          </c:tx>
          <c:marker>
            <c:symbol val="none"/>
          </c:marker>
          <c:val>
            <c:numRef>
              <c:f>'MWS 2014 Field'!$H$50:$H$55</c:f>
              <c:numCache>
                <c:formatCode>0.00</c:formatCode>
                <c:ptCount val="6"/>
                <c:pt idx="0">
                  <c:v>11.15</c:v>
                </c:pt>
                <c:pt idx="1">
                  <c:v>9.57</c:v>
                </c:pt>
                <c:pt idx="2">
                  <c:v>8.7799999999999994</c:v>
                </c:pt>
                <c:pt idx="3">
                  <c:v>7.65</c:v>
                </c:pt>
                <c:pt idx="4">
                  <c:v>10.36</c:v>
                </c:pt>
                <c:pt idx="5">
                  <c:v>12.45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9E-42FE-B4B5-9AE9F54C3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983040"/>
        <c:axId val="90988928"/>
      </c:lineChart>
      <c:dateAx>
        <c:axId val="90983040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one"/>
        <c:crossAx val="90988928"/>
        <c:crosses val="autoZero"/>
        <c:auto val="1"/>
        <c:lblOffset val="100"/>
        <c:baseTimeUnit val="months"/>
        <c:majorUnit val="1"/>
        <c:majorTimeUnit val="months"/>
      </c:dateAx>
      <c:valAx>
        <c:axId val="90988928"/>
        <c:scaling>
          <c:orientation val="minMax"/>
          <c:min val="6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 Oxygen mg/l</a:t>
                </a:r>
              </a:p>
            </c:rich>
          </c:tx>
          <c:layout>
            <c:manualLayout>
              <c:xMode val="edge"/>
              <c:yMode val="edge"/>
              <c:x val="0.12567501227295017"/>
              <c:y val="0.2117963632924337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909830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Segment 1e Specific Conductance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2014 Field'!$C$20:$C$25</c:f>
              <c:strCache>
                <c:ptCount val="6"/>
                <c:pt idx="0">
                  <c:v>Little Bear Evergreen</c:v>
                </c:pt>
              </c:strCache>
            </c:strRef>
          </c:tx>
          <c:marker>
            <c:symbol val="none"/>
          </c:marker>
          <c:cat>
            <c:numRef>
              <c:f>'MWS 2014 Field'!$D$20:$D$25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Field'!$I$20:$I$25</c:f>
              <c:numCache>
                <c:formatCode>0.000</c:formatCode>
                <c:ptCount val="6"/>
                <c:pt idx="0">
                  <c:v>0.129</c:v>
                </c:pt>
                <c:pt idx="1">
                  <c:v>8.1000000000000003E-2</c:v>
                </c:pt>
                <c:pt idx="2">
                  <c:v>8.6999999999999994E-2</c:v>
                </c:pt>
                <c:pt idx="3">
                  <c:v>8.2699999999999996E-2</c:v>
                </c:pt>
                <c:pt idx="4">
                  <c:v>8.5999999999999993E-2</c:v>
                </c:pt>
                <c:pt idx="5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D-45C4-928B-909E592E632D}"/>
            </c:ext>
          </c:extLst>
        </c:ser>
        <c:ser>
          <c:idx val="1"/>
          <c:order val="1"/>
          <c:tx>
            <c:strRef>
              <c:f>'MWS 2014 Field'!$C$26:$C$31</c:f>
              <c:strCache>
                <c:ptCount val="6"/>
                <c:pt idx="0">
                  <c:v>Bear Creek Cabins </c:v>
                </c:pt>
              </c:strCache>
            </c:strRef>
          </c:tx>
          <c:marker>
            <c:symbol val="none"/>
          </c:marker>
          <c:val>
            <c:numRef>
              <c:f>'MWS 2014 Field'!$I$26:$I$31</c:f>
              <c:numCache>
                <c:formatCode>0.000</c:formatCode>
                <c:ptCount val="6"/>
                <c:pt idx="0">
                  <c:v>0.14199999999999999</c:v>
                </c:pt>
                <c:pt idx="1">
                  <c:v>9.7000000000000003E-2</c:v>
                </c:pt>
                <c:pt idx="2">
                  <c:v>0.09</c:v>
                </c:pt>
                <c:pt idx="3">
                  <c:v>7.7200000000000005E-2</c:v>
                </c:pt>
                <c:pt idx="4">
                  <c:v>9.6000000000000002E-2</c:v>
                </c:pt>
                <c:pt idx="5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D-45C4-928B-909E592E632D}"/>
            </c:ext>
          </c:extLst>
        </c:ser>
        <c:ser>
          <c:idx val="2"/>
          <c:order val="2"/>
          <c:tx>
            <c:strRef>
              <c:f>'MWS 2014 Field'!$C$32:$C$37</c:f>
              <c:strCache>
                <c:ptCount val="6"/>
                <c:pt idx="0">
                  <c:v>O'Fallon Park</c:v>
                </c:pt>
              </c:strCache>
            </c:strRef>
          </c:tx>
          <c:marker>
            <c:symbol val="none"/>
          </c:marker>
          <c:val>
            <c:numRef>
              <c:f>'MWS 2014 Field'!$I$32:$I$37</c:f>
              <c:numCache>
                <c:formatCode>0.000</c:formatCode>
                <c:ptCount val="6"/>
                <c:pt idx="0">
                  <c:v>0.17799999999999999</c:v>
                </c:pt>
                <c:pt idx="1">
                  <c:v>0.10299999999999999</c:v>
                </c:pt>
                <c:pt idx="2">
                  <c:v>0.107</c:v>
                </c:pt>
                <c:pt idx="3">
                  <c:v>0.108</c:v>
                </c:pt>
                <c:pt idx="4">
                  <c:v>0.1182</c:v>
                </c:pt>
                <c:pt idx="5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3D-45C4-928B-909E592E632D}"/>
            </c:ext>
          </c:extLst>
        </c:ser>
        <c:ser>
          <c:idx val="3"/>
          <c:order val="3"/>
          <c:tx>
            <c:strRef>
              <c:f>'MWS 2014 Field'!$C$38:$C$43</c:f>
              <c:strCache>
                <c:ptCount val="6"/>
                <c:pt idx="0">
                  <c:v>Lair o' the Bear </c:v>
                </c:pt>
              </c:strCache>
            </c:strRef>
          </c:tx>
          <c:marker>
            <c:symbol val="none"/>
          </c:marker>
          <c:val>
            <c:numRef>
              <c:f>'MWS 2014 Field'!$I$38:$I$43</c:f>
              <c:numCache>
                <c:formatCode>0.000</c:formatCode>
                <c:ptCount val="6"/>
                <c:pt idx="0">
                  <c:v>0.19900000000000001</c:v>
                </c:pt>
                <c:pt idx="1">
                  <c:v>0.11</c:v>
                </c:pt>
                <c:pt idx="2">
                  <c:v>0.115</c:v>
                </c:pt>
                <c:pt idx="3">
                  <c:v>0.1089</c:v>
                </c:pt>
                <c:pt idx="4">
                  <c:v>0.13800000000000001</c:v>
                </c:pt>
                <c:pt idx="5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3D-45C4-928B-909E592E632D}"/>
            </c:ext>
          </c:extLst>
        </c:ser>
        <c:ser>
          <c:idx val="4"/>
          <c:order val="4"/>
          <c:tx>
            <c:strRef>
              <c:f>'MWS 2014 Field'!$C$44:$C$49</c:f>
              <c:strCache>
                <c:ptCount val="6"/>
                <c:pt idx="0">
                  <c:v> Idledale, Shady Lane</c:v>
                </c:pt>
              </c:strCache>
            </c:strRef>
          </c:tx>
          <c:marker>
            <c:symbol val="none"/>
          </c:marker>
          <c:val>
            <c:numRef>
              <c:f>'MWS 2014 Field'!$I$44:$I$49</c:f>
              <c:numCache>
                <c:formatCode>0.000</c:formatCode>
                <c:ptCount val="6"/>
                <c:pt idx="0">
                  <c:v>0.20499999999999999</c:v>
                </c:pt>
                <c:pt idx="1">
                  <c:v>0.113</c:v>
                </c:pt>
                <c:pt idx="2">
                  <c:v>0.11799999999999999</c:v>
                </c:pt>
                <c:pt idx="3">
                  <c:v>0.12239999999999999</c:v>
                </c:pt>
                <c:pt idx="4">
                  <c:v>0.14599999999999999</c:v>
                </c:pt>
                <c:pt idx="5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3D-45C4-928B-909E592E632D}"/>
            </c:ext>
          </c:extLst>
        </c:ser>
        <c:ser>
          <c:idx val="5"/>
          <c:order val="5"/>
          <c:tx>
            <c:strRef>
              <c:f>'MWS 2014 Field'!$C$50:$C$55</c:f>
              <c:strCache>
                <c:ptCount val="6"/>
                <c:pt idx="0">
                  <c:v>Morrison Park west</c:v>
                </c:pt>
              </c:strCache>
            </c:strRef>
          </c:tx>
          <c:marker>
            <c:symbol val="none"/>
          </c:marker>
          <c:val>
            <c:numRef>
              <c:f>'MWS 2014 Field'!$I$50:$I$55</c:f>
              <c:numCache>
                <c:formatCode>0.000</c:formatCode>
                <c:ptCount val="6"/>
                <c:pt idx="0">
                  <c:v>0.20699999999999999</c:v>
                </c:pt>
                <c:pt idx="1">
                  <c:v>0.11600000000000001</c:v>
                </c:pt>
                <c:pt idx="2">
                  <c:v>0.11799999999999999</c:v>
                </c:pt>
                <c:pt idx="3">
                  <c:v>0.1278</c:v>
                </c:pt>
                <c:pt idx="4">
                  <c:v>0.151</c:v>
                </c:pt>
                <c:pt idx="5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3D-45C4-928B-909E592E6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043328"/>
        <c:axId val="91044864"/>
      </c:lineChart>
      <c:dateAx>
        <c:axId val="91043328"/>
        <c:scaling>
          <c:orientation val="minMax"/>
        </c:scaling>
        <c:delete val="0"/>
        <c:axPos val="b"/>
        <c:numFmt formatCode="m/d/yy;@" sourceLinked="0"/>
        <c:majorTickMark val="none"/>
        <c:minorTickMark val="none"/>
        <c:tickLblPos val="none"/>
        <c:crossAx val="91044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10448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Specific Conductance ms/cm</a:t>
                </a:r>
              </a:p>
            </c:rich>
          </c:tx>
          <c:layout>
            <c:manualLayout>
              <c:xMode val="edge"/>
              <c:yMode val="edge"/>
              <c:x val="0.10225410733661142"/>
              <c:y val="0.14673572867519821"/>
            </c:manualLayout>
          </c:layout>
          <c:overlay val="0"/>
        </c:title>
        <c:numFmt formatCode="0.000" sourceLinked="1"/>
        <c:majorTickMark val="none"/>
        <c:minorTickMark val="none"/>
        <c:tickLblPos val="nextTo"/>
        <c:crossAx val="910433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pH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2014 Field'!$D$80:$D$85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Field'!$F$80:$F$85</c:f>
              <c:numCache>
                <c:formatCode>0.00</c:formatCode>
                <c:ptCount val="6"/>
                <c:pt idx="0">
                  <c:v>7.39</c:v>
                </c:pt>
                <c:pt idx="1">
                  <c:v>8.17</c:v>
                </c:pt>
                <c:pt idx="2">
                  <c:v>8.2100000000000009</c:v>
                </c:pt>
                <c:pt idx="3">
                  <c:v>7.87</c:v>
                </c:pt>
                <c:pt idx="4">
                  <c:v>7.73</c:v>
                </c:pt>
                <c:pt idx="5">
                  <c:v>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4-4538-9F89-CBFF9F676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91328"/>
        <c:axId val="91092864"/>
      </c:barChart>
      <c:lineChart>
        <c:grouping val="standard"/>
        <c:varyColors val="0"/>
        <c:ser>
          <c:idx val="1"/>
          <c:order val="1"/>
          <c:tx>
            <c:strRef>
              <c:f>'MWS 2014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val>
            <c:numRef>
              <c:f>'MWS 2014 Field'!$F$86:$F$91</c:f>
              <c:numCache>
                <c:formatCode>0.00</c:formatCode>
                <c:ptCount val="6"/>
                <c:pt idx="0">
                  <c:v>8.01</c:v>
                </c:pt>
                <c:pt idx="1">
                  <c:v>7.98</c:v>
                </c:pt>
                <c:pt idx="2">
                  <c:v>7.84</c:v>
                </c:pt>
                <c:pt idx="3">
                  <c:v>8.1999999999999993</c:v>
                </c:pt>
                <c:pt idx="4">
                  <c:v>7.96</c:v>
                </c:pt>
                <c:pt idx="5">
                  <c:v>8.0500000000000007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4-4538-9F89-CBFF9F676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1328"/>
        <c:axId val="91092864"/>
      </c:lineChart>
      <c:dateAx>
        <c:axId val="910913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91092864"/>
        <c:crosses val="autoZero"/>
        <c:auto val="1"/>
        <c:lblOffset val="100"/>
        <c:baseTimeUnit val="months"/>
      </c:dateAx>
      <c:valAx>
        <c:axId val="9109286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1091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Temperature 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2014 Field'!$D$80:$D$85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Field'!$G$80:$G$85</c:f>
              <c:numCache>
                <c:formatCode>0.00</c:formatCode>
                <c:ptCount val="6"/>
                <c:pt idx="0">
                  <c:v>7.2</c:v>
                </c:pt>
                <c:pt idx="1">
                  <c:v>12.8</c:v>
                </c:pt>
                <c:pt idx="2">
                  <c:v>14.8</c:v>
                </c:pt>
                <c:pt idx="3">
                  <c:v>14.2</c:v>
                </c:pt>
                <c:pt idx="4">
                  <c:v>11.6</c:v>
                </c:pt>
                <c:pt idx="5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5-4424-8081-660D34594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10016"/>
        <c:axId val="91136384"/>
      </c:barChart>
      <c:lineChart>
        <c:grouping val="standard"/>
        <c:varyColors val="0"/>
        <c:ser>
          <c:idx val="1"/>
          <c:order val="1"/>
          <c:tx>
            <c:strRef>
              <c:f>'MWS 2014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val>
            <c:numRef>
              <c:f>'MWS 2014 Field'!$G$86:$G$91</c:f>
              <c:numCache>
                <c:formatCode>0.00</c:formatCode>
                <c:ptCount val="6"/>
                <c:pt idx="0">
                  <c:v>9.1</c:v>
                </c:pt>
                <c:pt idx="1">
                  <c:v>12.2</c:v>
                </c:pt>
                <c:pt idx="2">
                  <c:v>14.2</c:v>
                </c:pt>
                <c:pt idx="3">
                  <c:v>15.3</c:v>
                </c:pt>
                <c:pt idx="4">
                  <c:v>10.1</c:v>
                </c:pt>
                <c:pt idx="5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5-4424-8081-660D34594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0016"/>
        <c:axId val="91136384"/>
      </c:lineChart>
      <c:dateAx>
        <c:axId val="91110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91136384"/>
        <c:crosses val="autoZero"/>
        <c:auto val="1"/>
        <c:lblOffset val="100"/>
        <c:baseTimeUnit val="months"/>
      </c:dateAx>
      <c:valAx>
        <c:axId val="9113638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11100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Dissolved Oxyen mg/l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2014 Field'!$D$80:$D$85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Field'!$H$80:$H$85</c:f>
              <c:numCache>
                <c:formatCode>0.00</c:formatCode>
                <c:ptCount val="6"/>
                <c:pt idx="0">
                  <c:v>10.65</c:v>
                </c:pt>
                <c:pt idx="1">
                  <c:v>10.16</c:v>
                </c:pt>
                <c:pt idx="2">
                  <c:v>8.7799999999999994</c:v>
                </c:pt>
                <c:pt idx="3">
                  <c:v>7.46</c:v>
                </c:pt>
                <c:pt idx="4">
                  <c:v>9.4499999999999993</c:v>
                </c:pt>
                <c:pt idx="5">
                  <c:v>11.36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8-4664-835F-E5EDB9EB7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57152"/>
        <c:axId val="109058688"/>
      </c:barChart>
      <c:lineChart>
        <c:grouping val="standard"/>
        <c:varyColors val="0"/>
        <c:ser>
          <c:idx val="1"/>
          <c:order val="1"/>
          <c:tx>
            <c:strRef>
              <c:f>'MWS 2014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val>
            <c:numRef>
              <c:f>'MWS 2014 Field'!$H$86:$H$91</c:f>
              <c:numCache>
                <c:formatCode>0.00</c:formatCode>
                <c:ptCount val="6"/>
                <c:pt idx="0">
                  <c:v>10.67</c:v>
                </c:pt>
                <c:pt idx="1">
                  <c:v>9.32</c:v>
                </c:pt>
                <c:pt idx="2">
                  <c:v>8.77</c:v>
                </c:pt>
                <c:pt idx="3">
                  <c:v>7.71</c:v>
                </c:pt>
                <c:pt idx="4">
                  <c:v>10.54</c:v>
                </c:pt>
                <c:pt idx="5">
                  <c:v>11.59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8-4664-835F-E5EDB9EB7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57152"/>
        <c:axId val="109058688"/>
      </c:lineChart>
      <c:dateAx>
        <c:axId val="1090571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058688"/>
        <c:crosses val="autoZero"/>
        <c:auto val="1"/>
        <c:lblOffset val="100"/>
        <c:baseTimeUnit val="months"/>
      </c:dateAx>
      <c:valAx>
        <c:axId val="109058688"/>
        <c:scaling>
          <c:orientation val="minMax"/>
          <c:min val="6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9057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Specific Conductance ms/cm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2014 Field'!$D$80:$D$85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Field'!$I$80:$I$85</c:f>
              <c:numCache>
                <c:formatCode>0.000</c:formatCode>
                <c:ptCount val="6"/>
                <c:pt idx="0">
                  <c:v>0.64100000000000001</c:v>
                </c:pt>
                <c:pt idx="1">
                  <c:v>0.69</c:v>
                </c:pt>
                <c:pt idx="2">
                  <c:v>0.61199999999999999</c:v>
                </c:pt>
                <c:pt idx="3">
                  <c:v>0.7</c:v>
                </c:pt>
                <c:pt idx="4">
                  <c:v>0.71299999999999997</c:v>
                </c:pt>
                <c:pt idx="5">
                  <c:v>0.73099999999999998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5-4E0E-938C-09F5A4B0A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88128"/>
        <c:axId val="109094016"/>
      </c:barChart>
      <c:lineChart>
        <c:grouping val="standard"/>
        <c:varyColors val="0"/>
        <c:ser>
          <c:idx val="1"/>
          <c:order val="1"/>
          <c:tx>
            <c:strRef>
              <c:f>'MWS 2014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val>
            <c:numRef>
              <c:f>'MWS 2014 Field'!$I$86:$I$91</c:f>
              <c:numCache>
                <c:formatCode>0.000</c:formatCode>
                <c:ptCount val="6"/>
                <c:pt idx="0">
                  <c:v>1.41</c:v>
                </c:pt>
                <c:pt idx="1">
                  <c:v>1.48</c:v>
                </c:pt>
                <c:pt idx="2">
                  <c:v>0.622</c:v>
                </c:pt>
                <c:pt idx="3">
                  <c:v>0.65900000000000003</c:v>
                </c:pt>
                <c:pt idx="4">
                  <c:v>0.66</c:v>
                </c:pt>
                <c:pt idx="5">
                  <c:v>0.66300000000000003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5-4E0E-938C-09F5A4B0A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88128"/>
        <c:axId val="109094016"/>
      </c:lineChart>
      <c:dateAx>
        <c:axId val="1090881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094016"/>
        <c:crosses val="autoZero"/>
        <c:auto val="1"/>
        <c:lblOffset val="100"/>
        <c:baseTimeUnit val="months"/>
      </c:dateAx>
      <c:valAx>
        <c:axId val="109094016"/>
        <c:scaling>
          <c:orientation val="minMax"/>
          <c:min val="0.5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109088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Troeblesome Gulch Flow cfs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2014 Field'!$D$80:$D$85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Field'!$J$80:$J$85</c:f>
              <c:numCache>
                <c:formatCode>0.00</c:formatCode>
                <c:ptCount val="6"/>
                <c:pt idx="0">
                  <c:v>2</c:v>
                </c:pt>
                <c:pt idx="1">
                  <c:v>0.94</c:v>
                </c:pt>
                <c:pt idx="2">
                  <c:v>2.1</c:v>
                </c:pt>
                <c:pt idx="3">
                  <c:v>0.6</c:v>
                </c:pt>
                <c:pt idx="4">
                  <c:v>0.47</c:v>
                </c:pt>
                <c:pt idx="5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C-4284-95E7-36BFEE631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11168"/>
        <c:axId val="109112704"/>
      </c:barChart>
      <c:lineChart>
        <c:grouping val="standard"/>
        <c:varyColors val="0"/>
        <c:ser>
          <c:idx val="1"/>
          <c:order val="1"/>
          <c:tx>
            <c:strRef>
              <c:f>'MWS 2014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val>
            <c:numRef>
              <c:f>'MWS 2014 Field'!$J$86:$J$91</c:f>
              <c:numCache>
                <c:formatCode>0.00</c:formatCode>
                <c:ptCount val="6"/>
                <c:pt idx="0">
                  <c:v>4.5</c:v>
                </c:pt>
                <c:pt idx="1">
                  <c:v>4</c:v>
                </c:pt>
                <c:pt idx="2">
                  <c:v>3.1</c:v>
                </c:pt>
                <c:pt idx="3">
                  <c:v>2.1</c:v>
                </c:pt>
                <c:pt idx="4">
                  <c:v>1</c:v>
                </c:pt>
                <c:pt idx="5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C-4284-95E7-36BFEE631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11168"/>
        <c:axId val="109112704"/>
      </c:lineChart>
      <c:dateAx>
        <c:axId val="1091111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112704"/>
        <c:crosses val="autoZero"/>
        <c:auto val="1"/>
        <c:lblOffset val="100"/>
        <c:baseTimeUnit val="months"/>
      </c:dateAx>
      <c:valAx>
        <c:axId val="10911270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9111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Bear Creek Reservoir - Nitrate Trend</a:t>
            </a:r>
          </a:p>
        </c:rich>
      </c:tx>
      <c:layout>
        <c:manualLayout>
          <c:xMode val="edge"/>
          <c:yMode val="edge"/>
          <c:x val="0.2864000000000003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2547235943372"/>
          <c:y val="0.11286681715575585"/>
          <c:w val="0.85395559250752928"/>
          <c:h val="0.6854089368859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'Nitrogen Trends'!$A$78</c:f>
              <c:strCache>
                <c:ptCount val="1"/>
                <c:pt idx="0">
                  <c:v>Reservoir Average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Ref>
              <c:f>'Nitrogen Trends'!$B$79:$B$102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'Nitrogen Trends'!$C$79:$C$102</c:f>
              <c:numCache>
                <c:formatCode>0</c:formatCode>
                <c:ptCount val="24"/>
                <c:pt idx="0">
                  <c:v>388</c:v>
                </c:pt>
                <c:pt idx="1">
                  <c:v>266</c:v>
                </c:pt>
                <c:pt idx="2">
                  <c:v>429</c:v>
                </c:pt>
                <c:pt idx="3">
                  <c:v>348.66666666666669</c:v>
                </c:pt>
                <c:pt idx="4">
                  <c:v>493</c:v>
                </c:pt>
                <c:pt idx="5">
                  <c:v>575.97916666666663</c:v>
                </c:pt>
                <c:pt idx="6">
                  <c:v>366.34357142857152</c:v>
                </c:pt>
                <c:pt idx="7">
                  <c:v>367.33333333333331</c:v>
                </c:pt>
                <c:pt idx="8">
                  <c:v>225</c:v>
                </c:pt>
                <c:pt idx="9">
                  <c:v>452.33333333333331</c:v>
                </c:pt>
                <c:pt idx="10">
                  <c:v>395.33333333333331</c:v>
                </c:pt>
                <c:pt idx="11">
                  <c:v>281.66666666666669</c:v>
                </c:pt>
                <c:pt idx="12" formatCode="#,##0">
                  <c:v>268</c:v>
                </c:pt>
                <c:pt idx="13" formatCode="#,##0">
                  <c:v>247</c:v>
                </c:pt>
                <c:pt idx="14" formatCode="#,##0">
                  <c:v>207</c:v>
                </c:pt>
                <c:pt idx="15" formatCode="#,##0">
                  <c:v>153</c:v>
                </c:pt>
                <c:pt idx="16" formatCode="#,##0">
                  <c:v>229</c:v>
                </c:pt>
                <c:pt idx="17" formatCode="#,##0">
                  <c:v>232</c:v>
                </c:pt>
                <c:pt idx="18" formatCode="#,##0">
                  <c:v>267</c:v>
                </c:pt>
                <c:pt idx="19" formatCode="#,##0">
                  <c:v>254</c:v>
                </c:pt>
                <c:pt idx="20" formatCode="#,##0">
                  <c:v>172</c:v>
                </c:pt>
                <c:pt idx="21" formatCode="#,##0">
                  <c:v>133.5</c:v>
                </c:pt>
                <c:pt idx="22" formatCode="#,##0">
                  <c:v>153</c:v>
                </c:pt>
                <c:pt idx="23" formatCode="#,##0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1-419D-9DBD-CF203BAE5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48419328"/>
        <c:axId val="148420864"/>
      </c:barChart>
      <c:catAx>
        <c:axId val="1484193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4842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420864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1.5633263233400172E-2"/>
              <c:y val="0.37204561498778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8419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Estimated Periphyton Coverage Substrate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2014 Field'!$D$80:$D$85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Field'!$K$80:$K$85</c:f>
              <c:numCache>
                <c:formatCode>0%</c:formatCode>
                <c:ptCount val="6"/>
                <c:pt idx="0">
                  <c:v>0.02</c:v>
                </c:pt>
                <c:pt idx="1">
                  <c:v>0.05</c:v>
                </c:pt>
                <c:pt idx="2">
                  <c:v>0.02</c:v>
                </c:pt>
                <c:pt idx="3">
                  <c:v>0.1</c:v>
                </c:pt>
                <c:pt idx="4">
                  <c:v>0.3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7-4883-B3F8-0BD9B211B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32192"/>
        <c:axId val="109033728"/>
      </c:barChart>
      <c:lineChart>
        <c:grouping val="standard"/>
        <c:varyColors val="0"/>
        <c:ser>
          <c:idx val="1"/>
          <c:order val="1"/>
          <c:tx>
            <c:strRef>
              <c:f>'MWS 2014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val>
            <c:numRef>
              <c:f>'MWS 2014 Field'!$K$86:$K$91</c:f>
              <c:numCache>
                <c:formatCode>0%</c:formatCode>
                <c:ptCount val="6"/>
                <c:pt idx="0">
                  <c:v>0.25</c:v>
                </c:pt>
                <c:pt idx="1">
                  <c:v>0.2</c:v>
                </c:pt>
                <c:pt idx="2">
                  <c:v>0.05</c:v>
                </c:pt>
                <c:pt idx="3">
                  <c:v>0.15</c:v>
                </c:pt>
                <c:pt idx="4">
                  <c:v>0.25</c:v>
                </c:pt>
                <c:pt idx="5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A7-4883-B3F8-0BD9B211B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32192"/>
        <c:axId val="109033728"/>
      </c:lineChart>
      <c:dateAx>
        <c:axId val="109032192"/>
        <c:scaling>
          <c:orientation val="minMax"/>
        </c:scaling>
        <c:delete val="0"/>
        <c:axPos val="t"/>
        <c:numFmt formatCode="m/d/yyyy" sourceLinked="1"/>
        <c:majorTickMark val="none"/>
        <c:minorTickMark val="none"/>
        <c:tickLblPos val="nextTo"/>
        <c:crossAx val="109033728"/>
        <c:crosses val="autoZero"/>
        <c:auto val="1"/>
        <c:lblOffset val="100"/>
        <c:baseTimeUnit val="months"/>
      </c:dateAx>
      <c:valAx>
        <c:axId val="109033728"/>
        <c:scaling>
          <c:orientation val="maxMin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9032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Total Nitrogen Middle BCW</a:t>
            </a:r>
          </a:p>
        </c:rich>
      </c:tx>
      <c:layout>
        <c:manualLayout>
          <c:xMode val="edge"/>
          <c:yMode val="edge"/>
          <c:x val="0.45087828674372032"/>
          <c:y val="1.049868477106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82924316372871"/>
          <c:y val="6.9179573313929599E-2"/>
          <c:w val="0.81212819663904923"/>
          <c:h val="0.58749324664390767"/>
        </c:manualLayout>
      </c:layout>
      <c:lineChart>
        <c:grouping val="standard"/>
        <c:varyColors val="0"/>
        <c:ser>
          <c:idx val="7"/>
          <c:order val="0"/>
          <c:tx>
            <c:strRef>
              <c:f>'MWS 2014 chemistry'!$D$1:$G$1</c:f>
              <c:strCache>
                <c:ptCount val="1"/>
                <c:pt idx="0">
                  <c:v>5/15/2014</c:v>
                </c:pt>
              </c:strCache>
            </c:strRef>
          </c:tx>
          <c:marker>
            <c:symbol val="none"/>
          </c:marker>
          <c:val>
            <c:numRef>
              <c:f>'MWS 2014 chemistry'!$D$3:$D$19</c:f>
              <c:numCache>
                <c:formatCode>General</c:formatCode>
                <c:ptCount val="17"/>
                <c:pt idx="1">
                  <c:v>228</c:v>
                </c:pt>
                <c:pt idx="2">
                  <c:v>226</c:v>
                </c:pt>
                <c:pt idx="3">
                  <c:v>135</c:v>
                </c:pt>
                <c:pt idx="4">
                  <c:v>306</c:v>
                </c:pt>
                <c:pt idx="5">
                  <c:v>424</c:v>
                </c:pt>
                <c:pt idx="6">
                  <c:v>477</c:v>
                </c:pt>
                <c:pt idx="7">
                  <c:v>462</c:v>
                </c:pt>
                <c:pt idx="8">
                  <c:v>579</c:v>
                </c:pt>
                <c:pt idx="9">
                  <c:v>498</c:v>
                </c:pt>
                <c:pt idx="10">
                  <c:v>1327</c:v>
                </c:pt>
                <c:pt idx="11">
                  <c:v>521</c:v>
                </c:pt>
                <c:pt idx="12">
                  <c:v>751</c:v>
                </c:pt>
                <c:pt idx="13">
                  <c:v>992</c:v>
                </c:pt>
                <c:pt idx="14">
                  <c:v>1329</c:v>
                </c:pt>
                <c:pt idx="15">
                  <c:v>527</c:v>
                </c:pt>
                <c:pt idx="16">
                  <c:v>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E-42E6-A9BD-68B57400F05D}"/>
            </c:ext>
          </c:extLst>
        </c:ser>
        <c:ser>
          <c:idx val="8"/>
          <c:order val="1"/>
          <c:tx>
            <c:strRef>
              <c:f>'MWS 2014 chemistry'!$H$1:$K$1</c:f>
              <c:strCache>
                <c:ptCount val="1"/>
                <c:pt idx="0">
                  <c:v>6/12/2014</c:v>
                </c:pt>
              </c:strCache>
            </c:strRef>
          </c:tx>
          <c:marker>
            <c:symbol val="none"/>
          </c:marker>
          <c:val>
            <c:numRef>
              <c:f>'MWS 2014 chemistry'!$H$3:$H$19</c:f>
              <c:numCache>
                <c:formatCode>General</c:formatCode>
                <c:ptCount val="17"/>
                <c:pt idx="0">
                  <c:v>189</c:v>
                </c:pt>
                <c:pt idx="1">
                  <c:v>202</c:v>
                </c:pt>
                <c:pt idx="2">
                  <c:v>222</c:v>
                </c:pt>
                <c:pt idx="3">
                  <c:v>158</c:v>
                </c:pt>
                <c:pt idx="4">
                  <c:v>238</c:v>
                </c:pt>
                <c:pt idx="5">
                  <c:v>246</c:v>
                </c:pt>
                <c:pt idx="6">
                  <c:v>285</c:v>
                </c:pt>
                <c:pt idx="7">
                  <c:v>302</c:v>
                </c:pt>
                <c:pt idx="8">
                  <c:v>323</c:v>
                </c:pt>
                <c:pt idx="9">
                  <c:v>357</c:v>
                </c:pt>
                <c:pt idx="10">
                  <c:v>1173</c:v>
                </c:pt>
                <c:pt idx="11">
                  <c:v>241</c:v>
                </c:pt>
                <c:pt idx="12">
                  <c:v>330</c:v>
                </c:pt>
                <c:pt idx="13">
                  <c:v>1315</c:v>
                </c:pt>
                <c:pt idx="14">
                  <c:v>1334</c:v>
                </c:pt>
                <c:pt idx="15">
                  <c:v>730</c:v>
                </c:pt>
                <c:pt idx="16">
                  <c:v>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E-42E6-A9BD-68B57400F05D}"/>
            </c:ext>
          </c:extLst>
        </c:ser>
        <c:ser>
          <c:idx val="0"/>
          <c:order val="2"/>
          <c:tx>
            <c:strRef>
              <c:f>'MWS 2014 chemistry'!$L$1:$O$1</c:f>
              <c:strCache>
                <c:ptCount val="1"/>
                <c:pt idx="0">
                  <c:v>7/17/2014</c:v>
                </c:pt>
              </c:strCache>
            </c:strRef>
          </c:tx>
          <c:marker>
            <c:symbol val="none"/>
          </c:marker>
          <c:cat>
            <c:strRef>
              <c:f>'MWS 2014 chemistry'!$B$3:$B$19</c:f>
              <c:strCache>
                <c:ptCount val="17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5</c:v>
                </c:pt>
                <c:pt idx="5">
                  <c:v>Site 8a</c:v>
                </c:pt>
                <c:pt idx="6">
                  <c:v>Site 9</c:v>
                </c:pt>
                <c:pt idx="7">
                  <c:v>Site 12</c:v>
                </c:pt>
                <c:pt idx="8">
                  <c:v>Site 13a</c:v>
                </c:pt>
                <c:pt idx="9">
                  <c:v>Site 14a</c:v>
                </c:pt>
                <c:pt idx="10">
                  <c:v>Site 34</c:v>
                </c:pt>
                <c:pt idx="11">
                  <c:v>Site 35</c:v>
                </c:pt>
                <c:pt idx="12">
                  <c:v>Site 50</c:v>
                </c:pt>
                <c:pt idx="13">
                  <c:v>Site 64</c:v>
                </c:pt>
                <c:pt idx="14">
                  <c:v>site 32</c:v>
                </c:pt>
                <c:pt idx="15">
                  <c:v>Site 18</c:v>
                </c:pt>
                <c:pt idx="16">
                  <c:v>Site 19</c:v>
                </c:pt>
              </c:strCache>
            </c:strRef>
          </c:cat>
          <c:val>
            <c:numRef>
              <c:f>'MWS 2014 chemistry'!$L$3:$L$19</c:f>
              <c:numCache>
                <c:formatCode>General</c:formatCode>
                <c:ptCount val="17"/>
                <c:pt idx="0">
                  <c:v>254</c:v>
                </c:pt>
                <c:pt idx="1">
                  <c:v>249</c:v>
                </c:pt>
                <c:pt idx="2">
                  <c:v>245</c:v>
                </c:pt>
                <c:pt idx="3">
                  <c:v>165</c:v>
                </c:pt>
                <c:pt idx="4">
                  <c:v>404</c:v>
                </c:pt>
                <c:pt idx="5">
                  <c:v>404</c:v>
                </c:pt>
                <c:pt idx="6">
                  <c:v>405</c:v>
                </c:pt>
                <c:pt idx="7">
                  <c:v>437</c:v>
                </c:pt>
                <c:pt idx="8">
                  <c:v>468</c:v>
                </c:pt>
                <c:pt idx="9">
                  <c:v>482</c:v>
                </c:pt>
                <c:pt idx="10">
                  <c:v>917</c:v>
                </c:pt>
                <c:pt idx="11">
                  <c:v>781</c:v>
                </c:pt>
                <c:pt idx="12">
                  <c:v>914</c:v>
                </c:pt>
                <c:pt idx="13">
                  <c:v>1173</c:v>
                </c:pt>
                <c:pt idx="14">
                  <c:v>1345</c:v>
                </c:pt>
                <c:pt idx="15">
                  <c:v>601</c:v>
                </c:pt>
                <c:pt idx="16">
                  <c:v>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5E-42E6-A9BD-68B57400F05D}"/>
            </c:ext>
          </c:extLst>
        </c:ser>
        <c:ser>
          <c:idx val="1"/>
          <c:order val="3"/>
          <c:tx>
            <c:strRef>
              <c:f>'MWS 2014 chemistry'!$P$1:$S$1</c:f>
              <c:strCache>
                <c:ptCount val="1"/>
                <c:pt idx="0">
                  <c:v>8/14/2014</c:v>
                </c:pt>
              </c:strCache>
            </c:strRef>
          </c:tx>
          <c:marker>
            <c:symbol val="none"/>
          </c:marker>
          <c:val>
            <c:numRef>
              <c:f>'MWS 2014 chemistry'!$P$3:$P$19</c:f>
              <c:numCache>
                <c:formatCode>General</c:formatCode>
                <c:ptCount val="17"/>
                <c:pt idx="0">
                  <c:v>174</c:v>
                </c:pt>
                <c:pt idx="1">
                  <c:v>152</c:v>
                </c:pt>
                <c:pt idx="2">
                  <c:v>169</c:v>
                </c:pt>
                <c:pt idx="3">
                  <c:v>164</c:v>
                </c:pt>
                <c:pt idx="4">
                  <c:v>233</c:v>
                </c:pt>
                <c:pt idx="5">
                  <c:v>278</c:v>
                </c:pt>
                <c:pt idx="6">
                  <c:v>264</c:v>
                </c:pt>
                <c:pt idx="7">
                  <c:v>349</c:v>
                </c:pt>
                <c:pt idx="8">
                  <c:v>349</c:v>
                </c:pt>
                <c:pt idx="9">
                  <c:v>305</c:v>
                </c:pt>
                <c:pt idx="10">
                  <c:v>788</c:v>
                </c:pt>
                <c:pt idx="11">
                  <c:v>287</c:v>
                </c:pt>
                <c:pt idx="12">
                  <c:v>417</c:v>
                </c:pt>
                <c:pt idx="13">
                  <c:v>538</c:v>
                </c:pt>
                <c:pt idx="14">
                  <c:v>863</c:v>
                </c:pt>
                <c:pt idx="15">
                  <c:v>527</c:v>
                </c:pt>
                <c:pt idx="16">
                  <c:v>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5E-42E6-A9BD-68B57400F05D}"/>
            </c:ext>
          </c:extLst>
        </c:ser>
        <c:ser>
          <c:idx val="2"/>
          <c:order val="4"/>
          <c:tx>
            <c:strRef>
              <c:f>'MWS 2014 chemistry'!$T$1:$W$1</c:f>
              <c:strCache>
                <c:ptCount val="1"/>
                <c:pt idx="0">
                  <c:v>9/16/2014</c:v>
                </c:pt>
              </c:strCache>
            </c:strRef>
          </c:tx>
          <c:marker>
            <c:symbol val="none"/>
          </c:marker>
          <c:val>
            <c:numRef>
              <c:f>'MWS 2014 chemistry'!$T$3:$T$19</c:f>
              <c:numCache>
                <c:formatCode>General</c:formatCode>
                <c:ptCount val="17"/>
                <c:pt idx="0">
                  <c:v>177</c:v>
                </c:pt>
                <c:pt idx="1">
                  <c:v>53</c:v>
                </c:pt>
                <c:pt idx="2">
                  <c:v>93</c:v>
                </c:pt>
                <c:pt idx="3">
                  <c:v>101</c:v>
                </c:pt>
                <c:pt idx="4">
                  <c:v>140</c:v>
                </c:pt>
                <c:pt idx="5">
                  <c:v>460</c:v>
                </c:pt>
                <c:pt idx="6">
                  <c:v>253</c:v>
                </c:pt>
                <c:pt idx="7">
                  <c:v>245</c:v>
                </c:pt>
                <c:pt idx="8">
                  <c:v>263</c:v>
                </c:pt>
                <c:pt idx="9">
                  <c:v>261</c:v>
                </c:pt>
                <c:pt idx="10">
                  <c:v>856</c:v>
                </c:pt>
                <c:pt idx="11">
                  <c:v>169</c:v>
                </c:pt>
                <c:pt idx="12">
                  <c:v>253</c:v>
                </c:pt>
                <c:pt idx="13">
                  <c:v>677</c:v>
                </c:pt>
                <c:pt idx="14">
                  <c:v>608</c:v>
                </c:pt>
                <c:pt idx="15">
                  <c:v>466</c:v>
                </c:pt>
                <c:pt idx="16">
                  <c:v>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5E-42E6-A9BD-68B57400F05D}"/>
            </c:ext>
          </c:extLst>
        </c:ser>
        <c:ser>
          <c:idx val="3"/>
          <c:order val="5"/>
          <c:tx>
            <c:strRef>
              <c:f>'MWS 2014 chemistry'!$X$1:$AA$1</c:f>
              <c:strCache>
                <c:ptCount val="1"/>
                <c:pt idx="0">
                  <c:v>10/14/2014</c:v>
                </c:pt>
              </c:strCache>
            </c:strRef>
          </c:tx>
          <c:marker>
            <c:symbol val="none"/>
          </c:marker>
          <c:val>
            <c:numRef>
              <c:f>'MWS 2014 chemistry'!$X$3:$X$19</c:f>
              <c:numCache>
                <c:formatCode>General</c:formatCode>
                <c:ptCount val="17"/>
                <c:pt idx="0">
                  <c:v>265</c:v>
                </c:pt>
                <c:pt idx="1">
                  <c:v>196</c:v>
                </c:pt>
                <c:pt idx="2">
                  <c:v>171</c:v>
                </c:pt>
                <c:pt idx="3">
                  <c:v>116</c:v>
                </c:pt>
                <c:pt idx="4">
                  <c:v>363</c:v>
                </c:pt>
                <c:pt idx="5">
                  <c:v>357</c:v>
                </c:pt>
                <c:pt idx="6">
                  <c:v>442</c:v>
                </c:pt>
                <c:pt idx="7">
                  <c:v>382</c:v>
                </c:pt>
                <c:pt idx="8">
                  <c:v>463</c:v>
                </c:pt>
                <c:pt idx="9">
                  <c:v>382</c:v>
                </c:pt>
                <c:pt idx="10">
                  <c:v>961</c:v>
                </c:pt>
                <c:pt idx="11">
                  <c:v>353</c:v>
                </c:pt>
                <c:pt idx="12">
                  <c:v>490</c:v>
                </c:pt>
                <c:pt idx="13">
                  <c:v>1004</c:v>
                </c:pt>
                <c:pt idx="14">
                  <c:v>1172</c:v>
                </c:pt>
                <c:pt idx="15">
                  <c:v>462</c:v>
                </c:pt>
                <c:pt idx="16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5E-42E6-A9BD-68B57400F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288064"/>
        <c:axId val="109306240"/>
      </c:lineChart>
      <c:catAx>
        <c:axId val="109288064"/>
        <c:scaling>
          <c:orientation val="minMax"/>
        </c:scaling>
        <c:delete val="0"/>
        <c:axPos val="t"/>
        <c:majorTickMark val="none"/>
        <c:minorTickMark val="none"/>
        <c:tickLblPos val="nextTo"/>
        <c:crossAx val="109306240"/>
        <c:crosses val="autoZero"/>
        <c:auto val="1"/>
        <c:lblAlgn val="ctr"/>
        <c:lblOffset val="100"/>
        <c:noMultiLvlLbl val="0"/>
      </c:catAx>
      <c:valAx>
        <c:axId val="109306240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Nitrogen ug/l</a:t>
                </a:r>
              </a:p>
            </c:rich>
          </c:tx>
          <c:layout>
            <c:manualLayout>
              <c:xMode val="edge"/>
              <c:yMode val="edge"/>
              <c:x val="4.8279946520769258E-2"/>
              <c:y val="0.31655511200698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092880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Middle BCW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210801446743894"/>
          <c:y val="8.9967728362883095E-2"/>
          <c:w val="0.81856831670787755"/>
          <c:h val="0.55939272433183351"/>
        </c:manualLayout>
      </c:layout>
      <c:lineChart>
        <c:grouping val="standard"/>
        <c:varyColors val="0"/>
        <c:ser>
          <c:idx val="7"/>
          <c:order val="0"/>
          <c:tx>
            <c:strRef>
              <c:f>'MWS 2014 chemistry'!$D$1:$G$1</c:f>
              <c:strCache>
                <c:ptCount val="1"/>
                <c:pt idx="0">
                  <c:v>5/15/2014</c:v>
                </c:pt>
              </c:strCache>
            </c:strRef>
          </c:tx>
          <c:marker>
            <c:symbol val="none"/>
          </c:marker>
          <c:val>
            <c:numRef>
              <c:f>'MWS 2014 chemistry'!$G$3:$G$19</c:f>
              <c:numCache>
                <c:formatCode>General</c:formatCode>
                <c:ptCount val="17"/>
                <c:pt idx="1">
                  <c:v>5</c:v>
                </c:pt>
                <c:pt idx="2">
                  <c:v>28</c:v>
                </c:pt>
                <c:pt idx="3">
                  <c:v>15</c:v>
                </c:pt>
                <c:pt idx="4">
                  <c:v>21</c:v>
                </c:pt>
                <c:pt idx="5">
                  <c:v>16</c:v>
                </c:pt>
                <c:pt idx="6">
                  <c:v>24</c:v>
                </c:pt>
                <c:pt idx="7">
                  <c:v>20</c:v>
                </c:pt>
                <c:pt idx="8">
                  <c:v>25</c:v>
                </c:pt>
                <c:pt idx="9">
                  <c:v>17</c:v>
                </c:pt>
                <c:pt idx="10">
                  <c:v>14</c:v>
                </c:pt>
                <c:pt idx="11">
                  <c:v>17</c:v>
                </c:pt>
                <c:pt idx="12">
                  <c:v>19</c:v>
                </c:pt>
                <c:pt idx="13">
                  <c:v>189</c:v>
                </c:pt>
                <c:pt idx="14">
                  <c:v>107</c:v>
                </c:pt>
                <c:pt idx="15">
                  <c:v>19</c:v>
                </c:pt>
                <c:pt idx="1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24-4503-8750-419AC251A9C9}"/>
            </c:ext>
          </c:extLst>
        </c:ser>
        <c:ser>
          <c:idx val="8"/>
          <c:order val="1"/>
          <c:tx>
            <c:strRef>
              <c:f>'MWS 2014 chemistry'!$H$1:$K$1</c:f>
              <c:strCache>
                <c:ptCount val="1"/>
                <c:pt idx="0">
                  <c:v>6/12/2014</c:v>
                </c:pt>
              </c:strCache>
            </c:strRef>
          </c:tx>
          <c:marker>
            <c:symbol val="none"/>
          </c:marker>
          <c:val>
            <c:numRef>
              <c:f>'MWS 2014 chemistry'!$K$3:$K$19</c:f>
              <c:numCache>
                <c:formatCode>General</c:formatCode>
                <c:ptCount val="17"/>
                <c:pt idx="0">
                  <c:v>7</c:v>
                </c:pt>
                <c:pt idx="1">
                  <c:v>16</c:v>
                </c:pt>
                <c:pt idx="2">
                  <c:v>15</c:v>
                </c:pt>
                <c:pt idx="3">
                  <c:v>20</c:v>
                </c:pt>
                <c:pt idx="4">
                  <c:v>18</c:v>
                </c:pt>
                <c:pt idx="5">
                  <c:v>22</c:v>
                </c:pt>
                <c:pt idx="6">
                  <c:v>19</c:v>
                </c:pt>
                <c:pt idx="7">
                  <c:v>11</c:v>
                </c:pt>
                <c:pt idx="8">
                  <c:v>17</c:v>
                </c:pt>
                <c:pt idx="9">
                  <c:v>30</c:v>
                </c:pt>
                <c:pt idx="10">
                  <c:v>24</c:v>
                </c:pt>
                <c:pt idx="11">
                  <c:v>12</c:v>
                </c:pt>
                <c:pt idx="12">
                  <c:v>16</c:v>
                </c:pt>
                <c:pt idx="13">
                  <c:v>81</c:v>
                </c:pt>
                <c:pt idx="14">
                  <c:v>93</c:v>
                </c:pt>
                <c:pt idx="15">
                  <c:v>19</c:v>
                </c:pt>
                <c:pt idx="1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4-4503-8750-419AC251A9C9}"/>
            </c:ext>
          </c:extLst>
        </c:ser>
        <c:ser>
          <c:idx val="0"/>
          <c:order val="2"/>
          <c:tx>
            <c:strRef>
              <c:f>'MWS 2014 chemistry'!$L$1:$O$1</c:f>
              <c:strCache>
                <c:ptCount val="1"/>
                <c:pt idx="0">
                  <c:v>7/17/2014</c:v>
                </c:pt>
              </c:strCache>
            </c:strRef>
          </c:tx>
          <c:marker>
            <c:symbol val="none"/>
          </c:marker>
          <c:cat>
            <c:strRef>
              <c:f>'MWS 2014 chemistry'!$B$3:$B$19</c:f>
              <c:strCache>
                <c:ptCount val="17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5</c:v>
                </c:pt>
                <c:pt idx="5">
                  <c:v>Site 8a</c:v>
                </c:pt>
                <c:pt idx="6">
                  <c:v>Site 9</c:v>
                </c:pt>
                <c:pt idx="7">
                  <c:v>Site 12</c:v>
                </c:pt>
                <c:pt idx="8">
                  <c:v>Site 13a</c:v>
                </c:pt>
                <c:pt idx="9">
                  <c:v>Site 14a</c:v>
                </c:pt>
                <c:pt idx="10">
                  <c:v>Site 34</c:v>
                </c:pt>
                <c:pt idx="11">
                  <c:v>Site 35</c:v>
                </c:pt>
                <c:pt idx="12">
                  <c:v>Site 50</c:v>
                </c:pt>
                <c:pt idx="13">
                  <c:v>Site 64</c:v>
                </c:pt>
                <c:pt idx="14">
                  <c:v>site 32</c:v>
                </c:pt>
                <c:pt idx="15">
                  <c:v>Site 18</c:v>
                </c:pt>
                <c:pt idx="16">
                  <c:v>Site 19</c:v>
                </c:pt>
              </c:strCache>
            </c:strRef>
          </c:cat>
          <c:val>
            <c:numRef>
              <c:f>'MWS 2014 chemistry'!$O$3:$O$19</c:f>
              <c:numCache>
                <c:formatCode>General</c:formatCode>
                <c:ptCount val="17"/>
                <c:pt idx="0">
                  <c:v>9</c:v>
                </c:pt>
                <c:pt idx="1">
                  <c:v>33</c:v>
                </c:pt>
                <c:pt idx="2">
                  <c:v>65</c:v>
                </c:pt>
                <c:pt idx="3">
                  <c:v>14</c:v>
                </c:pt>
                <c:pt idx="4">
                  <c:v>136</c:v>
                </c:pt>
                <c:pt idx="5">
                  <c:v>149</c:v>
                </c:pt>
                <c:pt idx="6">
                  <c:v>129</c:v>
                </c:pt>
                <c:pt idx="7">
                  <c:v>157</c:v>
                </c:pt>
                <c:pt idx="8">
                  <c:v>158</c:v>
                </c:pt>
                <c:pt idx="9">
                  <c:v>182</c:v>
                </c:pt>
                <c:pt idx="10">
                  <c:v>30</c:v>
                </c:pt>
                <c:pt idx="11">
                  <c:v>510</c:v>
                </c:pt>
                <c:pt idx="12">
                  <c:v>377</c:v>
                </c:pt>
                <c:pt idx="13">
                  <c:v>119</c:v>
                </c:pt>
                <c:pt idx="14">
                  <c:v>202</c:v>
                </c:pt>
                <c:pt idx="15">
                  <c:v>53</c:v>
                </c:pt>
                <c:pt idx="16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24-4503-8750-419AC251A9C9}"/>
            </c:ext>
          </c:extLst>
        </c:ser>
        <c:ser>
          <c:idx val="1"/>
          <c:order val="3"/>
          <c:tx>
            <c:strRef>
              <c:f>'MWS 2014 chemistry'!$P$1:$S$1</c:f>
              <c:strCache>
                <c:ptCount val="1"/>
                <c:pt idx="0">
                  <c:v>8/14/2014</c:v>
                </c:pt>
              </c:strCache>
            </c:strRef>
          </c:tx>
          <c:marker>
            <c:symbol val="none"/>
          </c:marker>
          <c:val>
            <c:numRef>
              <c:f>'MWS 2014 chemistry'!$S$3:$S$19</c:f>
              <c:numCache>
                <c:formatCode>General</c:formatCode>
                <c:ptCount val="17"/>
                <c:pt idx="0">
                  <c:v>3</c:v>
                </c:pt>
                <c:pt idx="1">
                  <c:v>13</c:v>
                </c:pt>
                <c:pt idx="2">
                  <c:v>15</c:v>
                </c:pt>
                <c:pt idx="3">
                  <c:v>11</c:v>
                </c:pt>
                <c:pt idx="4">
                  <c:v>24</c:v>
                </c:pt>
                <c:pt idx="5">
                  <c:v>33</c:v>
                </c:pt>
                <c:pt idx="6">
                  <c:v>40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31</c:v>
                </c:pt>
                <c:pt idx="11">
                  <c:v>15</c:v>
                </c:pt>
                <c:pt idx="12">
                  <c:v>36</c:v>
                </c:pt>
                <c:pt idx="13">
                  <c:v>49</c:v>
                </c:pt>
                <c:pt idx="14">
                  <c:v>109</c:v>
                </c:pt>
                <c:pt idx="15">
                  <c:v>23</c:v>
                </c:pt>
                <c:pt idx="1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24-4503-8750-419AC251A9C9}"/>
            </c:ext>
          </c:extLst>
        </c:ser>
        <c:ser>
          <c:idx val="2"/>
          <c:order val="4"/>
          <c:tx>
            <c:strRef>
              <c:f>'MWS 2014 chemistry'!$T$1:$W$1</c:f>
              <c:strCache>
                <c:ptCount val="1"/>
                <c:pt idx="0">
                  <c:v>9/16/2014</c:v>
                </c:pt>
              </c:strCache>
            </c:strRef>
          </c:tx>
          <c:marker>
            <c:symbol val="none"/>
          </c:marker>
          <c:val>
            <c:numRef>
              <c:f>'MWS 2014 chemistry'!$W$3:$W$19</c:f>
              <c:numCache>
                <c:formatCode>General</c:formatCode>
                <c:ptCount val="17"/>
                <c:pt idx="0">
                  <c:v>2</c:v>
                </c:pt>
                <c:pt idx="1">
                  <c:v>7</c:v>
                </c:pt>
                <c:pt idx="2">
                  <c:v>25</c:v>
                </c:pt>
                <c:pt idx="3">
                  <c:v>4</c:v>
                </c:pt>
                <c:pt idx="4">
                  <c:v>6</c:v>
                </c:pt>
                <c:pt idx="5">
                  <c:v>33</c:v>
                </c:pt>
                <c:pt idx="6">
                  <c:v>18</c:v>
                </c:pt>
                <c:pt idx="7">
                  <c:v>15</c:v>
                </c:pt>
                <c:pt idx="8">
                  <c:v>20</c:v>
                </c:pt>
                <c:pt idx="9">
                  <c:v>14</c:v>
                </c:pt>
                <c:pt idx="10">
                  <c:v>17</c:v>
                </c:pt>
                <c:pt idx="11">
                  <c:v>11</c:v>
                </c:pt>
                <c:pt idx="12">
                  <c:v>16</c:v>
                </c:pt>
                <c:pt idx="13">
                  <c:v>38</c:v>
                </c:pt>
                <c:pt idx="14">
                  <c:v>82</c:v>
                </c:pt>
                <c:pt idx="15">
                  <c:v>19</c:v>
                </c:pt>
                <c:pt idx="1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24-4503-8750-419AC251A9C9}"/>
            </c:ext>
          </c:extLst>
        </c:ser>
        <c:ser>
          <c:idx val="3"/>
          <c:order val="5"/>
          <c:tx>
            <c:strRef>
              <c:f>'MWS 2014 chemistry'!$X$1:$AA$1</c:f>
              <c:strCache>
                <c:ptCount val="1"/>
                <c:pt idx="0">
                  <c:v>10/14/2014</c:v>
                </c:pt>
              </c:strCache>
            </c:strRef>
          </c:tx>
          <c:marker>
            <c:symbol val="none"/>
          </c:marker>
          <c:val>
            <c:numRef>
              <c:f>'MWS 2014 chemistry'!$AA$3:$AA$19</c:f>
              <c:numCache>
                <c:formatCode>General</c:formatCode>
                <c:ptCount val="17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2</c:v>
                </c:pt>
                <c:pt idx="4">
                  <c:v>26</c:v>
                </c:pt>
                <c:pt idx="5">
                  <c:v>19</c:v>
                </c:pt>
                <c:pt idx="6">
                  <c:v>32</c:v>
                </c:pt>
                <c:pt idx="7">
                  <c:v>22</c:v>
                </c:pt>
                <c:pt idx="8">
                  <c:v>16</c:v>
                </c:pt>
                <c:pt idx="9">
                  <c:v>18</c:v>
                </c:pt>
                <c:pt idx="10">
                  <c:v>5</c:v>
                </c:pt>
                <c:pt idx="11">
                  <c:v>14</c:v>
                </c:pt>
                <c:pt idx="12">
                  <c:v>21</c:v>
                </c:pt>
                <c:pt idx="13">
                  <c:v>28</c:v>
                </c:pt>
                <c:pt idx="14">
                  <c:v>79</c:v>
                </c:pt>
                <c:pt idx="15">
                  <c:v>81</c:v>
                </c:pt>
                <c:pt idx="1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24-4503-8750-419AC251A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053248"/>
        <c:axId val="88054784"/>
      </c:lineChart>
      <c:catAx>
        <c:axId val="88053248"/>
        <c:scaling>
          <c:orientation val="minMax"/>
        </c:scaling>
        <c:delete val="0"/>
        <c:axPos val="t"/>
        <c:majorTickMark val="none"/>
        <c:minorTickMark val="none"/>
        <c:tickLblPos val="nextTo"/>
        <c:crossAx val="88054784"/>
        <c:crosses val="autoZero"/>
        <c:auto val="1"/>
        <c:lblAlgn val="ctr"/>
        <c:lblOffset val="100"/>
        <c:noMultiLvlLbl val="0"/>
      </c:catAx>
      <c:valAx>
        <c:axId val="88054784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6.4887305107896184E-2"/>
              <c:y val="0.29771013176405337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88053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Ammonia- Nitrogen Middle BCW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59705805095875"/>
          <c:y val="7.7122449944158844E-2"/>
          <c:w val="0.81914018036949565"/>
          <c:h val="0.57255711915023133"/>
        </c:manualLayout>
      </c:layout>
      <c:lineChart>
        <c:grouping val="standard"/>
        <c:varyColors val="0"/>
        <c:ser>
          <c:idx val="7"/>
          <c:order val="0"/>
          <c:tx>
            <c:strRef>
              <c:f>'MWS 2014 chemistry'!$D$1:$G$1</c:f>
              <c:strCache>
                <c:ptCount val="1"/>
                <c:pt idx="0">
                  <c:v>5/15/2014</c:v>
                </c:pt>
              </c:strCache>
            </c:strRef>
          </c:tx>
          <c:marker>
            <c:symbol val="none"/>
          </c:marker>
          <c:val>
            <c:numRef>
              <c:f>'MWS 2014 chemistry'!$F$3:$F$19</c:f>
              <c:numCache>
                <c:formatCode>General</c:formatCode>
                <c:ptCount val="17"/>
                <c:pt idx="1">
                  <c:v>16</c:v>
                </c:pt>
                <c:pt idx="2">
                  <c:v>17</c:v>
                </c:pt>
                <c:pt idx="3">
                  <c:v>13</c:v>
                </c:pt>
                <c:pt idx="4">
                  <c:v>23</c:v>
                </c:pt>
                <c:pt idx="5">
                  <c:v>42</c:v>
                </c:pt>
                <c:pt idx="6">
                  <c:v>33</c:v>
                </c:pt>
                <c:pt idx="7">
                  <c:v>20</c:v>
                </c:pt>
                <c:pt idx="8">
                  <c:v>24</c:v>
                </c:pt>
                <c:pt idx="9">
                  <c:v>18</c:v>
                </c:pt>
                <c:pt idx="10">
                  <c:v>20</c:v>
                </c:pt>
                <c:pt idx="11">
                  <c:v>21</c:v>
                </c:pt>
                <c:pt idx="12">
                  <c:v>18</c:v>
                </c:pt>
                <c:pt idx="13">
                  <c:v>44</c:v>
                </c:pt>
                <c:pt idx="14">
                  <c:v>24</c:v>
                </c:pt>
                <c:pt idx="15">
                  <c:v>20</c:v>
                </c:pt>
                <c:pt idx="1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1B-4FB3-8F13-558361BD61D7}"/>
            </c:ext>
          </c:extLst>
        </c:ser>
        <c:ser>
          <c:idx val="8"/>
          <c:order val="1"/>
          <c:tx>
            <c:strRef>
              <c:f>'MWS 2014 chemistry'!$H$1:$K$1</c:f>
              <c:strCache>
                <c:ptCount val="1"/>
                <c:pt idx="0">
                  <c:v>6/12/2014</c:v>
                </c:pt>
              </c:strCache>
            </c:strRef>
          </c:tx>
          <c:marker>
            <c:symbol val="none"/>
          </c:marker>
          <c:val>
            <c:numRef>
              <c:f>'MWS 2014 chemistry'!$J$3:$J$19</c:f>
              <c:numCache>
                <c:formatCode>General</c:formatCode>
                <c:ptCount val="17"/>
                <c:pt idx="0">
                  <c:v>14</c:v>
                </c:pt>
                <c:pt idx="1">
                  <c:v>19</c:v>
                </c:pt>
                <c:pt idx="2">
                  <c:v>17</c:v>
                </c:pt>
                <c:pt idx="3">
                  <c:v>15</c:v>
                </c:pt>
                <c:pt idx="4">
                  <c:v>18</c:v>
                </c:pt>
                <c:pt idx="5">
                  <c:v>22</c:v>
                </c:pt>
                <c:pt idx="6">
                  <c:v>17</c:v>
                </c:pt>
                <c:pt idx="7">
                  <c:v>23</c:v>
                </c:pt>
                <c:pt idx="8">
                  <c:v>18</c:v>
                </c:pt>
                <c:pt idx="9">
                  <c:v>19</c:v>
                </c:pt>
                <c:pt idx="10">
                  <c:v>25</c:v>
                </c:pt>
                <c:pt idx="11">
                  <c:v>16</c:v>
                </c:pt>
                <c:pt idx="12">
                  <c:v>18</c:v>
                </c:pt>
                <c:pt idx="13">
                  <c:v>25</c:v>
                </c:pt>
                <c:pt idx="14">
                  <c:v>33</c:v>
                </c:pt>
                <c:pt idx="15">
                  <c:v>23</c:v>
                </c:pt>
                <c:pt idx="1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1B-4FB3-8F13-558361BD61D7}"/>
            </c:ext>
          </c:extLst>
        </c:ser>
        <c:ser>
          <c:idx val="2"/>
          <c:order val="2"/>
          <c:tx>
            <c:strRef>
              <c:f>'MWS 2014 chemistry'!$L$1:$O$1</c:f>
              <c:strCache>
                <c:ptCount val="1"/>
                <c:pt idx="0">
                  <c:v>7/17/2014</c:v>
                </c:pt>
              </c:strCache>
            </c:strRef>
          </c:tx>
          <c:marker>
            <c:symbol val="none"/>
          </c:marker>
          <c:cat>
            <c:strRef>
              <c:f>'MWS 2014 chemistry'!$B$3:$B$19</c:f>
              <c:strCache>
                <c:ptCount val="17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5</c:v>
                </c:pt>
                <c:pt idx="5">
                  <c:v>Site 8a</c:v>
                </c:pt>
                <c:pt idx="6">
                  <c:v>Site 9</c:v>
                </c:pt>
                <c:pt idx="7">
                  <c:v>Site 12</c:v>
                </c:pt>
                <c:pt idx="8">
                  <c:v>Site 13a</c:v>
                </c:pt>
                <c:pt idx="9">
                  <c:v>Site 14a</c:v>
                </c:pt>
                <c:pt idx="10">
                  <c:v>Site 34</c:v>
                </c:pt>
                <c:pt idx="11">
                  <c:v>Site 35</c:v>
                </c:pt>
                <c:pt idx="12">
                  <c:v>Site 50</c:v>
                </c:pt>
                <c:pt idx="13">
                  <c:v>Site 64</c:v>
                </c:pt>
                <c:pt idx="14">
                  <c:v>site 32</c:v>
                </c:pt>
                <c:pt idx="15">
                  <c:v>Site 18</c:v>
                </c:pt>
                <c:pt idx="16">
                  <c:v>Site 19</c:v>
                </c:pt>
              </c:strCache>
            </c:strRef>
          </c:cat>
          <c:val>
            <c:numRef>
              <c:f>'MWS 2014 chemistry'!$N$3:$N$19</c:f>
              <c:numCache>
                <c:formatCode>General</c:formatCode>
                <c:ptCount val="17"/>
                <c:pt idx="0">
                  <c:v>20</c:v>
                </c:pt>
                <c:pt idx="1">
                  <c:v>38</c:v>
                </c:pt>
                <c:pt idx="2">
                  <c:v>34</c:v>
                </c:pt>
                <c:pt idx="3">
                  <c:v>27</c:v>
                </c:pt>
                <c:pt idx="4">
                  <c:v>104</c:v>
                </c:pt>
                <c:pt idx="5">
                  <c:v>144</c:v>
                </c:pt>
                <c:pt idx="6">
                  <c:v>123</c:v>
                </c:pt>
                <c:pt idx="7">
                  <c:v>113</c:v>
                </c:pt>
                <c:pt idx="8">
                  <c:v>105</c:v>
                </c:pt>
                <c:pt idx="9">
                  <c:v>113</c:v>
                </c:pt>
                <c:pt idx="10">
                  <c:v>27</c:v>
                </c:pt>
                <c:pt idx="11">
                  <c:v>137</c:v>
                </c:pt>
                <c:pt idx="12">
                  <c:v>154</c:v>
                </c:pt>
                <c:pt idx="13">
                  <c:v>29</c:v>
                </c:pt>
                <c:pt idx="14">
                  <c:v>80</c:v>
                </c:pt>
                <c:pt idx="15">
                  <c:v>31</c:v>
                </c:pt>
                <c:pt idx="1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1B-4FB3-8F13-558361BD61D7}"/>
            </c:ext>
          </c:extLst>
        </c:ser>
        <c:ser>
          <c:idx val="0"/>
          <c:order val="3"/>
          <c:tx>
            <c:strRef>
              <c:f>'MWS 2014 chemistry'!$P$1:$S$1</c:f>
              <c:strCache>
                <c:ptCount val="1"/>
                <c:pt idx="0">
                  <c:v>8/14/2014</c:v>
                </c:pt>
              </c:strCache>
            </c:strRef>
          </c:tx>
          <c:marker>
            <c:symbol val="none"/>
          </c:marker>
          <c:val>
            <c:numRef>
              <c:f>'MWS 2014 chemistry'!$R$3:$R$19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17</c:v>
                </c:pt>
                <c:pt idx="4">
                  <c:v>20</c:v>
                </c:pt>
                <c:pt idx="5">
                  <c:v>63</c:v>
                </c:pt>
                <c:pt idx="6">
                  <c:v>28</c:v>
                </c:pt>
                <c:pt idx="7">
                  <c:v>15</c:v>
                </c:pt>
                <c:pt idx="8">
                  <c:v>12</c:v>
                </c:pt>
                <c:pt idx="9">
                  <c:v>11</c:v>
                </c:pt>
                <c:pt idx="10">
                  <c:v>15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14</c:v>
                </c:pt>
                <c:pt idx="15">
                  <c:v>16</c:v>
                </c:pt>
                <c:pt idx="1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1B-4FB3-8F13-558361BD61D7}"/>
            </c:ext>
          </c:extLst>
        </c:ser>
        <c:ser>
          <c:idx val="1"/>
          <c:order val="4"/>
          <c:tx>
            <c:strRef>
              <c:f>'MWS 2014 chemistry'!$T$1:$W$1</c:f>
              <c:strCache>
                <c:ptCount val="1"/>
                <c:pt idx="0">
                  <c:v>9/16/2014</c:v>
                </c:pt>
              </c:strCache>
            </c:strRef>
          </c:tx>
          <c:marker>
            <c:symbol val="none"/>
          </c:marker>
          <c:val>
            <c:numRef>
              <c:f>'MWS 2014 chemistry'!$V$3:$V$19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20</c:v>
                </c:pt>
                <c:pt idx="5">
                  <c:v>88</c:v>
                </c:pt>
                <c:pt idx="6">
                  <c:v>18</c:v>
                </c:pt>
                <c:pt idx="7">
                  <c:v>13</c:v>
                </c:pt>
                <c:pt idx="8">
                  <c:v>19</c:v>
                </c:pt>
                <c:pt idx="9">
                  <c:v>18</c:v>
                </c:pt>
                <c:pt idx="10">
                  <c:v>12</c:v>
                </c:pt>
                <c:pt idx="11">
                  <c:v>8</c:v>
                </c:pt>
                <c:pt idx="12">
                  <c:v>11</c:v>
                </c:pt>
                <c:pt idx="13">
                  <c:v>9</c:v>
                </c:pt>
                <c:pt idx="14">
                  <c:v>10</c:v>
                </c:pt>
                <c:pt idx="15">
                  <c:v>21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1B-4FB3-8F13-558361BD61D7}"/>
            </c:ext>
          </c:extLst>
        </c:ser>
        <c:ser>
          <c:idx val="3"/>
          <c:order val="5"/>
          <c:tx>
            <c:strRef>
              <c:f>'MWS 2014 chemistry'!$X$1:$AA$1</c:f>
              <c:strCache>
                <c:ptCount val="1"/>
                <c:pt idx="0">
                  <c:v>10/14/2014</c:v>
                </c:pt>
              </c:strCache>
            </c:strRef>
          </c:tx>
          <c:marker>
            <c:symbol val="none"/>
          </c:marker>
          <c:val>
            <c:numRef>
              <c:f>'MWS 2014 chemistry'!$Z$3:$Z$19</c:f>
              <c:numCache>
                <c:formatCode>General</c:formatCode>
                <c:ptCount val="17"/>
                <c:pt idx="0">
                  <c:v>5</c:v>
                </c:pt>
                <c:pt idx="1">
                  <c:v>21</c:v>
                </c:pt>
                <c:pt idx="2">
                  <c:v>6</c:v>
                </c:pt>
                <c:pt idx="3">
                  <c:v>7</c:v>
                </c:pt>
                <c:pt idx="4">
                  <c:v>14</c:v>
                </c:pt>
                <c:pt idx="5">
                  <c:v>29</c:v>
                </c:pt>
                <c:pt idx="6">
                  <c:v>20</c:v>
                </c:pt>
                <c:pt idx="7">
                  <c:v>7</c:v>
                </c:pt>
                <c:pt idx="8">
                  <c:v>6</c:v>
                </c:pt>
                <c:pt idx="9">
                  <c:v>16</c:v>
                </c:pt>
                <c:pt idx="10">
                  <c:v>7</c:v>
                </c:pt>
                <c:pt idx="11">
                  <c:v>12</c:v>
                </c:pt>
                <c:pt idx="12">
                  <c:v>13</c:v>
                </c:pt>
                <c:pt idx="13">
                  <c:v>5</c:v>
                </c:pt>
                <c:pt idx="14">
                  <c:v>15</c:v>
                </c:pt>
                <c:pt idx="15">
                  <c:v>13</c:v>
                </c:pt>
                <c:pt idx="1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1B-4FB3-8F13-558361BD6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486464"/>
        <c:axId val="109488000"/>
      </c:lineChart>
      <c:catAx>
        <c:axId val="109486464"/>
        <c:scaling>
          <c:orientation val="minMax"/>
        </c:scaling>
        <c:delete val="0"/>
        <c:axPos val="t"/>
        <c:numFmt formatCode="0.0" sourceLinked="1"/>
        <c:majorTickMark val="none"/>
        <c:minorTickMark val="none"/>
        <c:tickLblPos val="nextTo"/>
        <c:crossAx val="109488000"/>
        <c:crosses val="autoZero"/>
        <c:auto val="1"/>
        <c:lblAlgn val="ctr"/>
        <c:lblOffset val="100"/>
        <c:noMultiLvlLbl val="0"/>
      </c:catAx>
      <c:valAx>
        <c:axId val="109488000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Ammonia-Nitrogen ug/l</a:t>
                </a:r>
              </a:p>
            </c:rich>
          </c:tx>
          <c:layout>
            <c:manualLayout>
              <c:xMode val="edge"/>
              <c:yMode val="edge"/>
              <c:x val="7.118051272263741E-2"/>
              <c:y val="0.23802366514839091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09486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Nitrate-Nitrogen Middle BCW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'MWS 2014 chemistry'!$D$1:$G$1</c:f>
              <c:strCache>
                <c:ptCount val="1"/>
                <c:pt idx="0">
                  <c:v>5/15/2014</c:v>
                </c:pt>
              </c:strCache>
            </c:strRef>
          </c:tx>
          <c:marker>
            <c:symbol val="none"/>
          </c:marker>
          <c:val>
            <c:numRef>
              <c:f>'MWS 2014 chemistry'!$E$3:$E$19</c:f>
              <c:numCache>
                <c:formatCode>General</c:formatCode>
                <c:ptCount val="17"/>
                <c:pt idx="1">
                  <c:v>58</c:v>
                </c:pt>
                <c:pt idx="2">
                  <c:v>75</c:v>
                </c:pt>
                <c:pt idx="3">
                  <c:v>36</c:v>
                </c:pt>
                <c:pt idx="4">
                  <c:v>141</c:v>
                </c:pt>
                <c:pt idx="5">
                  <c:v>167</c:v>
                </c:pt>
                <c:pt idx="6">
                  <c:v>216</c:v>
                </c:pt>
                <c:pt idx="7">
                  <c:v>236</c:v>
                </c:pt>
                <c:pt idx="8">
                  <c:v>250</c:v>
                </c:pt>
                <c:pt idx="9">
                  <c:v>240</c:v>
                </c:pt>
                <c:pt idx="10">
                  <c:v>1104</c:v>
                </c:pt>
                <c:pt idx="11">
                  <c:v>442</c:v>
                </c:pt>
                <c:pt idx="12">
                  <c:v>569</c:v>
                </c:pt>
                <c:pt idx="13">
                  <c:v>470</c:v>
                </c:pt>
                <c:pt idx="14">
                  <c:v>756</c:v>
                </c:pt>
                <c:pt idx="15">
                  <c:v>2</c:v>
                </c:pt>
                <c:pt idx="16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3AA-B236-B2FF6FB3BA33}"/>
            </c:ext>
          </c:extLst>
        </c:ser>
        <c:ser>
          <c:idx val="8"/>
          <c:order val="1"/>
          <c:tx>
            <c:strRef>
              <c:f>'MWS 2014 chemistry'!$H$1:$K$1</c:f>
              <c:strCache>
                <c:ptCount val="1"/>
                <c:pt idx="0">
                  <c:v>6/12/2014</c:v>
                </c:pt>
              </c:strCache>
            </c:strRef>
          </c:tx>
          <c:marker>
            <c:symbol val="none"/>
          </c:marker>
          <c:val>
            <c:numRef>
              <c:f>'MWS 2014 chemistry'!$I$3:$I$19</c:f>
              <c:numCache>
                <c:formatCode>General</c:formatCode>
                <c:ptCount val="17"/>
                <c:pt idx="0">
                  <c:v>123</c:v>
                </c:pt>
                <c:pt idx="1">
                  <c:v>76</c:v>
                </c:pt>
                <c:pt idx="2">
                  <c:v>80</c:v>
                </c:pt>
                <c:pt idx="3">
                  <c:v>29</c:v>
                </c:pt>
                <c:pt idx="4">
                  <c:v>82</c:v>
                </c:pt>
                <c:pt idx="5">
                  <c:v>88</c:v>
                </c:pt>
                <c:pt idx="6">
                  <c:v>104</c:v>
                </c:pt>
                <c:pt idx="7">
                  <c:v>130</c:v>
                </c:pt>
                <c:pt idx="8">
                  <c:v>142</c:v>
                </c:pt>
                <c:pt idx="9">
                  <c:v>139</c:v>
                </c:pt>
                <c:pt idx="10">
                  <c:v>935</c:v>
                </c:pt>
                <c:pt idx="11">
                  <c:v>146</c:v>
                </c:pt>
                <c:pt idx="12">
                  <c:v>202</c:v>
                </c:pt>
                <c:pt idx="13">
                  <c:v>307</c:v>
                </c:pt>
                <c:pt idx="14">
                  <c:v>809</c:v>
                </c:pt>
                <c:pt idx="15">
                  <c:v>7</c:v>
                </c:pt>
                <c:pt idx="16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3AA-B236-B2FF6FB3BA33}"/>
            </c:ext>
          </c:extLst>
        </c:ser>
        <c:ser>
          <c:idx val="0"/>
          <c:order val="2"/>
          <c:tx>
            <c:strRef>
              <c:f>'MWS 2014 chemistry'!$L$1:$O$1</c:f>
              <c:strCache>
                <c:ptCount val="1"/>
                <c:pt idx="0">
                  <c:v>7/17/2014</c:v>
                </c:pt>
              </c:strCache>
            </c:strRef>
          </c:tx>
          <c:marker>
            <c:symbol val="none"/>
          </c:marker>
          <c:cat>
            <c:strRef>
              <c:f>'MWS 2014 chemistry'!$B$3:$B$19</c:f>
              <c:strCache>
                <c:ptCount val="17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5</c:v>
                </c:pt>
                <c:pt idx="5">
                  <c:v>Site 8a</c:v>
                </c:pt>
                <c:pt idx="6">
                  <c:v>Site 9</c:v>
                </c:pt>
                <c:pt idx="7">
                  <c:v>Site 12</c:v>
                </c:pt>
                <c:pt idx="8">
                  <c:v>Site 13a</c:v>
                </c:pt>
                <c:pt idx="9">
                  <c:v>Site 14a</c:v>
                </c:pt>
                <c:pt idx="10">
                  <c:v>Site 34</c:v>
                </c:pt>
                <c:pt idx="11">
                  <c:v>Site 35</c:v>
                </c:pt>
                <c:pt idx="12">
                  <c:v>Site 50</c:v>
                </c:pt>
                <c:pt idx="13">
                  <c:v>Site 64</c:v>
                </c:pt>
                <c:pt idx="14">
                  <c:v>site 32</c:v>
                </c:pt>
                <c:pt idx="15">
                  <c:v>Site 18</c:v>
                </c:pt>
                <c:pt idx="16">
                  <c:v>Site 19</c:v>
                </c:pt>
              </c:strCache>
            </c:strRef>
          </c:cat>
          <c:val>
            <c:numRef>
              <c:f>'MWS 2014 chemistry'!$M$3:$M$19</c:f>
              <c:numCache>
                <c:formatCode>General</c:formatCode>
                <c:ptCount val="17"/>
                <c:pt idx="0">
                  <c:v>82</c:v>
                </c:pt>
                <c:pt idx="1">
                  <c:v>67</c:v>
                </c:pt>
                <c:pt idx="2">
                  <c:v>62</c:v>
                </c:pt>
                <c:pt idx="3">
                  <c:v>41</c:v>
                </c:pt>
                <c:pt idx="4">
                  <c:v>128</c:v>
                </c:pt>
                <c:pt idx="5">
                  <c:v>137</c:v>
                </c:pt>
                <c:pt idx="6">
                  <c:v>151</c:v>
                </c:pt>
                <c:pt idx="7">
                  <c:v>184</c:v>
                </c:pt>
                <c:pt idx="8">
                  <c:v>196</c:v>
                </c:pt>
                <c:pt idx="9">
                  <c:v>189</c:v>
                </c:pt>
                <c:pt idx="10">
                  <c:v>488</c:v>
                </c:pt>
                <c:pt idx="11">
                  <c:v>361</c:v>
                </c:pt>
                <c:pt idx="12">
                  <c:v>384</c:v>
                </c:pt>
                <c:pt idx="13">
                  <c:v>107</c:v>
                </c:pt>
                <c:pt idx="14">
                  <c:v>615</c:v>
                </c:pt>
                <c:pt idx="15">
                  <c:v>11</c:v>
                </c:pt>
                <c:pt idx="16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3AA-B236-B2FF6FB3BA33}"/>
            </c:ext>
          </c:extLst>
        </c:ser>
        <c:ser>
          <c:idx val="1"/>
          <c:order val="3"/>
          <c:tx>
            <c:strRef>
              <c:f>'MWS 2014 chemistry'!$P$1:$S$1</c:f>
              <c:strCache>
                <c:ptCount val="1"/>
                <c:pt idx="0">
                  <c:v>8/14/2014</c:v>
                </c:pt>
              </c:strCache>
            </c:strRef>
          </c:tx>
          <c:marker>
            <c:symbol val="none"/>
          </c:marker>
          <c:val>
            <c:numRef>
              <c:f>'MWS 2014 chemistry'!$Q$3:$Q$19</c:f>
              <c:numCache>
                <c:formatCode>General</c:formatCode>
                <c:ptCount val="17"/>
                <c:pt idx="0">
                  <c:v>101</c:v>
                </c:pt>
                <c:pt idx="1">
                  <c:v>60</c:v>
                </c:pt>
                <c:pt idx="2">
                  <c:v>50</c:v>
                </c:pt>
                <c:pt idx="3">
                  <c:v>52</c:v>
                </c:pt>
                <c:pt idx="4">
                  <c:v>61</c:v>
                </c:pt>
                <c:pt idx="5">
                  <c:v>68</c:v>
                </c:pt>
                <c:pt idx="6">
                  <c:v>87</c:v>
                </c:pt>
                <c:pt idx="7">
                  <c:v>137</c:v>
                </c:pt>
                <c:pt idx="8">
                  <c:v>164</c:v>
                </c:pt>
                <c:pt idx="9">
                  <c:v>114</c:v>
                </c:pt>
                <c:pt idx="10">
                  <c:v>517</c:v>
                </c:pt>
                <c:pt idx="11">
                  <c:v>175</c:v>
                </c:pt>
                <c:pt idx="12">
                  <c:v>233</c:v>
                </c:pt>
                <c:pt idx="13">
                  <c:v>219</c:v>
                </c:pt>
                <c:pt idx="14">
                  <c:v>528</c:v>
                </c:pt>
                <c:pt idx="15">
                  <c:v>24</c:v>
                </c:pt>
                <c:pt idx="16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27-43AA-B236-B2FF6FB3BA33}"/>
            </c:ext>
          </c:extLst>
        </c:ser>
        <c:ser>
          <c:idx val="2"/>
          <c:order val="4"/>
          <c:tx>
            <c:strRef>
              <c:f>'MWS 2014 chemistry'!$T$1:$W$1</c:f>
              <c:strCache>
                <c:ptCount val="1"/>
                <c:pt idx="0">
                  <c:v>9/16/2014</c:v>
                </c:pt>
              </c:strCache>
            </c:strRef>
          </c:tx>
          <c:marker>
            <c:symbol val="none"/>
          </c:marker>
          <c:val>
            <c:numRef>
              <c:f>'MWS 2014 chemistry'!$U$3:$U$19</c:f>
              <c:numCache>
                <c:formatCode>General</c:formatCode>
                <c:ptCount val="17"/>
                <c:pt idx="0">
                  <c:v>111</c:v>
                </c:pt>
                <c:pt idx="1">
                  <c:v>63</c:v>
                </c:pt>
                <c:pt idx="2">
                  <c:v>56</c:v>
                </c:pt>
                <c:pt idx="3">
                  <c:v>56</c:v>
                </c:pt>
                <c:pt idx="4">
                  <c:v>48</c:v>
                </c:pt>
                <c:pt idx="5">
                  <c:v>83</c:v>
                </c:pt>
                <c:pt idx="6">
                  <c:v>96</c:v>
                </c:pt>
                <c:pt idx="7">
                  <c:v>142</c:v>
                </c:pt>
                <c:pt idx="8">
                  <c:v>192</c:v>
                </c:pt>
                <c:pt idx="9">
                  <c:v>218</c:v>
                </c:pt>
                <c:pt idx="10">
                  <c:v>512</c:v>
                </c:pt>
                <c:pt idx="11">
                  <c:v>172</c:v>
                </c:pt>
                <c:pt idx="12">
                  <c:v>208</c:v>
                </c:pt>
                <c:pt idx="13">
                  <c:v>167</c:v>
                </c:pt>
                <c:pt idx="14">
                  <c:v>272</c:v>
                </c:pt>
                <c:pt idx="15">
                  <c:v>57</c:v>
                </c:pt>
                <c:pt idx="16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27-43AA-B236-B2FF6FB3BA33}"/>
            </c:ext>
          </c:extLst>
        </c:ser>
        <c:ser>
          <c:idx val="3"/>
          <c:order val="5"/>
          <c:tx>
            <c:strRef>
              <c:f>'MWS 2014 chemistry'!$X$1:$AA$1</c:f>
              <c:strCache>
                <c:ptCount val="1"/>
                <c:pt idx="0">
                  <c:v>10/14/2014</c:v>
                </c:pt>
              </c:strCache>
            </c:strRef>
          </c:tx>
          <c:marker>
            <c:symbol val="none"/>
          </c:marker>
          <c:val>
            <c:numRef>
              <c:f>'MWS 2014 chemistry'!$Y$3:$Y$19</c:f>
              <c:numCache>
                <c:formatCode>General</c:formatCode>
                <c:ptCount val="17"/>
                <c:pt idx="0">
                  <c:v>152</c:v>
                </c:pt>
                <c:pt idx="1">
                  <c:v>82</c:v>
                </c:pt>
                <c:pt idx="2">
                  <c:v>75</c:v>
                </c:pt>
                <c:pt idx="3">
                  <c:v>42</c:v>
                </c:pt>
                <c:pt idx="4">
                  <c:v>91</c:v>
                </c:pt>
                <c:pt idx="5">
                  <c:v>164</c:v>
                </c:pt>
                <c:pt idx="6">
                  <c:v>185</c:v>
                </c:pt>
                <c:pt idx="7">
                  <c:v>205</c:v>
                </c:pt>
                <c:pt idx="8">
                  <c:v>238</c:v>
                </c:pt>
                <c:pt idx="9">
                  <c:v>204</c:v>
                </c:pt>
                <c:pt idx="10">
                  <c:v>650</c:v>
                </c:pt>
                <c:pt idx="11">
                  <c:v>256</c:v>
                </c:pt>
                <c:pt idx="12">
                  <c:v>336</c:v>
                </c:pt>
                <c:pt idx="13">
                  <c:v>602</c:v>
                </c:pt>
                <c:pt idx="14">
                  <c:v>670</c:v>
                </c:pt>
                <c:pt idx="15">
                  <c:v>65</c:v>
                </c:pt>
                <c:pt idx="16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27-43AA-B236-B2FF6FB3B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616128"/>
        <c:axId val="109626112"/>
      </c:lineChart>
      <c:catAx>
        <c:axId val="109616128"/>
        <c:scaling>
          <c:orientation val="minMax"/>
        </c:scaling>
        <c:delete val="0"/>
        <c:axPos val="t"/>
        <c:majorTickMark val="none"/>
        <c:minorTickMark val="none"/>
        <c:tickLblPos val="nextTo"/>
        <c:crossAx val="109626112"/>
        <c:crosses val="autoZero"/>
        <c:auto val="1"/>
        <c:lblAlgn val="ctr"/>
        <c:lblOffset val="100"/>
        <c:noMultiLvlLbl val="0"/>
      </c:catAx>
      <c:valAx>
        <c:axId val="109626112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Nitrogen ug/l</a:t>
                </a:r>
              </a:p>
            </c:rich>
          </c:tx>
          <c:layout>
            <c:manualLayout>
              <c:xMode val="edge"/>
              <c:yMode val="edge"/>
              <c:x val="4.2906945561812806E-2"/>
              <c:y val="0.24286747304046757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09616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'MWS 2014 chemistry'!$AG$3</c:f>
              <c:strCache>
                <c:ptCount val="1"/>
                <c:pt idx="0">
                  <c:v>TN Ug/l</c:v>
                </c:pt>
              </c:strCache>
            </c:strRef>
          </c:tx>
          <c:invertIfNegative val="0"/>
          <c:cat>
            <c:strRef>
              <c:f>'MWS 2014 chemistry'!$AF$18:$AF$19</c:f>
              <c:strCache>
                <c:ptCount val="2"/>
                <c:pt idx="0">
                  <c:v>Troublesome at Culvert above West Jeff</c:v>
                </c:pt>
                <c:pt idx="1">
                  <c:v>Troublesome Mouth</c:v>
                </c:pt>
              </c:strCache>
            </c:strRef>
          </c:cat>
          <c:val>
            <c:numRef>
              <c:f>'MWS 2014 chemistry'!$AG$18:$AG$19</c:f>
              <c:numCache>
                <c:formatCode>#,##0</c:formatCode>
                <c:ptCount val="2"/>
                <c:pt idx="0">
                  <c:v>949.83333333333337</c:v>
                </c:pt>
                <c:pt idx="1">
                  <c:v>1108.5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4-4200-8BB1-61F08E5E98BC}"/>
            </c:ext>
          </c:extLst>
        </c:ser>
        <c:ser>
          <c:idx val="1"/>
          <c:order val="1"/>
          <c:tx>
            <c:strRef>
              <c:f>'MWS 2014 chemistry'!$AH$3</c:f>
              <c:strCache>
                <c:ptCount val="1"/>
                <c:pt idx="0">
                  <c:v>NO3-NO2 Ug/l</c:v>
                </c:pt>
              </c:strCache>
            </c:strRef>
          </c:tx>
          <c:invertIfNegative val="0"/>
          <c:val>
            <c:numRef>
              <c:f>'MWS 2014 chemistry'!$AH$18:$AH$19</c:f>
              <c:numCache>
                <c:formatCode>#,##0</c:formatCode>
                <c:ptCount val="2"/>
                <c:pt idx="0">
                  <c:v>312</c:v>
                </c:pt>
                <c:pt idx="1">
                  <c:v>608.33333333333337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4-4200-8BB1-61F08E5E98BC}"/>
            </c:ext>
          </c:extLst>
        </c:ser>
        <c:ser>
          <c:idx val="2"/>
          <c:order val="2"/>
          <c:tx>
            <c:strRef>
              <c:f>'MWS 2014 chemistry'!$AI$3</c:f>
              <c:strCache>
                <c:ptCount val="1"/>
                <c:pt idx="0">
                  <c:v>Ammonia Ug/l</c:v>
                </c:pt>
              </c:strCache>
            </c:strRef>
          </c:tx>
          <c:invertIfNegative val="0"/>
          <c:val>
            <c:numRef>
              <c:f>'MWS 2014 chemistry'!$AI$18:$AI$19</c:f>
              <c:numCache>
                <c:formatCode>#,##0</c:formatCode>
                <c:ptCount val="2"/>
                <c:pt idx="0">
                  <c:v>21.166666666666668</c:v>
                </c:pt>
                <c:pt idx="1">
                  <c:v>29.333333333333332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D4-4200-8BB1-61F08E5E9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518208"/>
        <c:axId val="109532288"/>
      </c:barChart>
      <c:catAx>
        <c:axId val="10951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532288"/>
        <c:crosses val="autoZero"/>
        <c:auto val="1"/>
        <c:lblAlgn val="ctr"/>
        <c:lblOffset val="100"/>
        <c:noMultiLvlLbl val="0"/>
      </c:catAx>
      <c:valAx>
        <c:axId val="109532288"/>
        <c:scaling>
          <c:orientation val="minMax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10951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42000">
          <a:srgbClr val="4BACC6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Ug/l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chemistry'!$AJ$3</c:f>
              <c:strCache>
                <c:ptCount val="1"/>
                <c:pt idx="0">
                  <c:v>T Phos Ug/l</c:v>
                </c:pt>
              </c:strCache>
            </c:strRef>
          </c:tx>
          <c:invertIfNegative val="0"/>
          <c:cat>
            <c:strRef>
              <c:f>'MWS 2014 chemistry'!$AF$18:$AF$19</c:f>
              <c:strCache>
                <c:ptCount val="2"/>
                <c:pt idx="0">
                  <c:v>Troublesome at Culvert above West Jeff</c:v>
                </c:pt>
                <c:pt idx="1">
                  <c:v>Troublesome Mouth</c:v>
                </c:pt>
              </c:strCache>
            </c:strRef>
          </c:cat>
          <c:val>
            <c:numRef>
              <c:f>'MWS 2014 chemistry'!$AJ$18:$AJ$19</c:f>
              <c:numCache>
                <c:formatCode>#,##0</c:formatCode>
                <c:ptCount val="2"/>
                <c:pt idx="0">
                  <c:v>84</c:v>
                </c:pt>
                <c:pt idx="1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9-4CDC-8994-CEB5FE636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56096"/>
        <c:axId val="109557632"/>
      </c:barChart>
      <c:catAx>
        <c:axId val="10955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557632"/>
        <c:crosses val="autoZero"/>
        <c:auto val="1"/>
        <c:lblAlgn val="ctr"/>
        <c:lblOffset val="100"/>
        <c:noMultiLvlLbl val="0"/>
      </c:catAx>
      <c:valAx>
        <c:axId val="109557632"/>
        <c:scaling>
          <c:orientation val="minMax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10955609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42000">
          <a:srgbClr val="4BACC6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Loading Troublesome Gulch Pounds/Month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chemistry'!$AH$24:$AH$29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2014 chemistry'!$AI$24:$AI$29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chemistry'!$AO$24:$AO$29</c:f>
              <c:numCache>
                <c:formatCode>0</c:formatCode>
                <c:ptCount val="6"/>
                <c:pt idx="0">
                  <c:v>63.27379006200001</c:v>
                </c:pt>
                <c:pt idx="1">
                  <c:v>12.334015297799999</c:v>
                </c:pt>
                <c:pt idx="2">
                  <c:v>41.831005652100011</c:v>
                </c:pt>
                <c:pt idx="3">
                  <c:v>4.9212947826000004</c:v>
                </c:pt>
                <c:pt idx="4">
                  <c:v>2.8931640822000007</c:v>
                </c:pt>
                <c:pt idx="5">
                  <c:v>0.60930316356000014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3-453E-9B5E-BAEF56F1C12C}"/>
            </c:ext>
          </c:extLst>
        </c:ser>
        <c:ser>
          <c:idx val="1"/>
          <c:order val="1"/>
          <c:tx>
            <c:strRef>
              <c:f>'MWS 2014 chemistry'!$AH$30:$AH$35</c:f>
              <c:strCache>
                <c:ptCount val="6"/>
                <c:pt idx="0">
                  <c:v>Troublesome Mouth</c:v>
                </c:pt>
              </c:strCache>
            </c:strRef>
          </c:tx>
          <c:invertIfNegative val="0"/>
          <c:val>
            <c:numRef>
              <c:f>'MWS 2014 chemistry'!$AO$30:$AO$35</c:f>
              <c:numCache>
                <c:formatCode>0</c:formatCode>
                <c:ptCount val="6"/>
                <c:pt idx="0">
                  <c:v>80.598756388500007</c:v>
                </c:pt>
                <c:pt idx="1">
                  <c:v>60.260752440000012</c:v>
                </c:pt>
                <c:pt idx="2">
                  <c:v>104.8202310498</c:v>
                </c:pt>
                <c:pt idx="3">
                  <c:v>38.315795093100007</c:v>
                </c:pt>
                <c:pt idx="4">
                  <c:v>13.283284140000001</c:v>
                </c:pt>
                <c:pt idx="5">
                  <c:v>33.059718352499999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3-453E-9B5E-BAEF56F1C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9655936"/>
        <c:axId val="109657472"/>
      </c:barChart>
      <c:dateAx>
        <c:axId val="1096559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657472"/>
        <c:crosses val="autoZero"/>
        <c:auto val="1"/>
        <c:lblOffset val="100"/>
        <c:baseTimeUnit val="months"/>
      </c:dateAx>
      <c:valAx>
        <c:axId val="1096574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09655936"/>
        <c:crosses val="autoZero"/>
        <c:crossBetween val="between"/>
      </c:valAx>
    </c:plotArea>
    <c:legend>
      <c:legendPos val="b"/>
      <c:overlay val="0"/>
      <c:spPr>
        <a:gradFill>
          <a:gsLst>
            <a:gs pos="42000">
              <a:srgbClr val="4BACC6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legend>
    <c:plotVisOnly val="1"/>
    <c:dispBlanksAs val="gap"/>
    <c:showDLblsOverMax val="0"/>
  </c:chart>
  <c:spPr>
    <a:gradFill>
      <a:gsLst>
        <a:gs pos="42000">
          <a:srgbClr val="4BACC6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Nitrogen Loading Troublesome Gulch </a:t>
            </a:r>
          </a:p>
          <a:p>
            <a:pPr>
              <a:defRPr sz="1200"/>
            </a:pPr>
            <a:r>
              <a:rPr lang="en-US" sz="1200"/>
              <a:t>Pounds/ Month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chemistry'!$AH$24:$AH$29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2014 chemistry'!$AI$24:$AI$29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chemistry'!$AN$24:$AN$29</c:f>
              <c:numCache>
                <c:formatCode>0</c:formatCode>
                <c:ptCount val="6"/>
                <c:pt idx="0">
                  <c:v>332.10370233600008</c:v>
                </c:pt>
                <c:pt idx="1">
                  <c:v>200.23740884700004</c:v>
                </c:pt>
                <c:pt idx="2">
                  <c:v>412.33419857070015</c:v>
                </c:pt>
                <c:pt idx="3">
                  <c:v>54.033808021200009</c:v>
                </c:pt>
                <c:pt idx="4">
                  <c:v>51.544002201300003</c:v>
                </c:pt>
                <c:pt idx="5">
                  <c:v>21.847870579080002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D-44CF-B769-AC4F5D78C0E9}"/>
            </c:ext>
          </c:extLst>
        </c:ser>
        <c:ser>
          <c:idx val="1"/>
          <c:order val="1"/>
          <c:tx>
            <c:strRef>
              <c:f>'MWS 2014 chemistry'!$AH$30:$AH$35</c:f>
              <c:strCache>
                <c:ptCount val="6"/>
                <c:pt idx="0">
                  <c:v>Troublesome Mouth</c:v>
                </c:pt>
              </c:strCache>
            </c:strRef>
          </c:tx>
          <c:invertIfNegative val="0"/>
          <c:val>
            <c:numRef>
              <c:f>'MWS 2014 chemistry'!$AN$30:$AN$35</c:f>
              <c:numCache>
                <c:formatCode>0</c:formatCode>
                <c:ptCount val="6"/>
                <c:pt idx="0">
                  <c:v>1001.0817499095001</c:v>
                </c:pt>
                <c:pt idx="1">
                  <c:v>864.38541672000008</c:v>
                </c:pt>
                <c:pt idx="2">
                  <c:v>697.93668694050007</c:v>
                </c:pt>
                <c:pt idx="3">
                  <c:v>303.36267124170007</c:v>
                </c:pt>
                <c:pt idx="4">
                  <c:v>98.490692159999995</c:v>
                </c:pt>
                <c:pt idx="5">
                  <c:v>490.45556847000006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D-44CF-B769-AC4F5D78C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9687168"/>
        <c:axId val="109688704"/>
      </c:barChart>
      <c:dateAx>
        <c:axId val="1096871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688704"/>
        <c:crosses val="autoZero"/>
        <c:auto val="1"/>
        <c:lblOffset val="100"/>
        <c:baseTimeUnit val="months"/>
      </c:dateAx>
      <c:valAx>
        <c:axId val="10968870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09687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42000">
          <a:srgbClr val="4BACC6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Estimated Flow Troublesome Gulch</a:t>
            </a:r>
          </a:p>
          <a:p>
            <a:pPr>
              <a:defRPr sz="1200"/>
            </a:pPr>
            <a:r>
              <a:rPr lang="en-US" sz="1200"/>
              <a:t>Ac-Ft/Month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chemistry'!$AH$24:$AH$29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2014 chemistry'!$AI$24:$AI$29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chemistry'!$AK$24:$AK$29</c:f>
              <c:numCache>
                <c:formatCode>#,##0</c:formatCode>
                <c:ptCount val="6"/>
                <c:pt idx="0">
                  <c:v>122.94600000000001</c:v>
                </c:pt>
                <c:pt idx="1">
                  <c:v>55.9206</c:v>
                </c:pt>
                <c:pt idx="2">
                  <c:v>129.09330000000003</c:v>
                </c:pt>
                <c:pt idx="3">
                  <c:v>36.883800000000001</c:v>
                </c:pt>
                <c:pt idx="4">
                  <c:v>27.9603</c:v>
                </c:pt>
                <c:pt idx="5">
                  <c:v>7.9914900000000006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3-4A72-9BB7-AAEE48748D03}"/>
            </c:ext>
          </c:extLst>
        </c:ser>
        <c:ser>
          <c:idx val="1"/>
          <c:order val="1"/>
          <c:tx>
            <c:strRef>
              <c:f>'MWS 2014 chemistry'!$AH$30:$AH$35</c:f>
              <c:strCache>
                <c:ptCount val="6"/>
                <c:pt idx="0">
                  <c:v>Troublesome Mouth</c:v>
                </c:pt>
              </c:strCache>
            </c:strRef>
          </c:tx>
          <c:invertIfNegative val="0"/>
          <c:val>
            <c:numRef>
              <c:f>'MWS 2014 chemistry'!$AK$30:$AK$35</c:f>
              <c:numCache>
                <c:formatCode>#,##0</c:formatCode>
                <c:ptCount val="6"/>
                <c:pt idx="0">
                  <c:v>276.62850000000003</c:v>
                </c:pt>
                <c:pt idx="1">
                  <c:v>237.96</c:v>
                </c:pt>
                <c:pt idx="2">
                  <c:v>190.56630000000001</c:v>
                </c:pt>
                <c:pt idx="3">
                  <c:v>129.09330000000003</c:v>
                </c:pt>
                <c:pt idx="4">
                  <c:v>59.49</c:v>
                </c:pt>
                <c:pt idx="5">
                  <c:v>153.6825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3-4A72-9BB7-AAEE48748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9730048"/>
        <c:axId val="109735936"/>
      </c:barChart>
      <c:dateAx>
        <c:axId val="1097300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735936"/>
        <c:crosses val="autoZero"/>
        <c:auto val="1"/>
        <c:lblOffset val="100"/>
        <c:baseTimeUnit val="months"/>
      </c:dateAx>
      <c:valAx>
        <c:axId val="1097359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9730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42000">
          <a:srgbClr val="4BACC6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Bear Creek Watershed - Nitrate Inflow Trend </a:t>
            </a:r>
          </a:p>
        </c:rich>
      </c:tx>
      <c:layout>
        <c:manualLayout>
          <c:xMode val="edge"/>
          <c:yMode val="edge"/>
          <c:x val="0.23296354992076071"/>
          <c:y val="3.38461538461538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16781237433921"/>
          <c:y val="0.14247349229644626"/>
          <c:w val="0.82709591392318127"/>
          <c:h val="0.72580835698183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'Nitrogen Trends'!$A$3</c:f>
              <c:strCache>
                <c:ptCount val="1"/>
                <c:pt idx="0">
                  <c:v>Bear Creek Inflow</c:v>
                </c:pt>
              </c:strCache>
            </c:strRef>
          </c:tx>
          <c:invertIfNegative val="0"/>
          <c:cat>
            <c:numRef>
              <c:f>'Nitrogen Trends'!$B$3:$B$27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'Nitrogen Trends'!$C$3:$C$27</c:f>
              <c:numCache>
                <c:formatCode>0</c:formatCode>
                <c:ptCount val="25"/>
                <c:pt idx="0">
                  <c:v>773</c:v>
                </c:pt>
                <c:pt idx="1">
                  <c:v>1078</c:v>
                </c:pt>
                <c:pt idx="2">
                  <c:v>931</c:v>
                </c:pt>
                <c:pt idx="3">
                  <c:v>1253</c:v>
                </c:pt>
                <c:pt idx="4">
                  <c:v>1472</c:v>
                </c:pt>
                <c:pt idx="5">
                  <c:v>1932</c:v>
                </c:pt>
                <c:pt idx="6">
                  <c:v>1367.4375</c:v>
                </c:pt>
                <c:pt idx="7">
                  <c:v>798.58375000000012</c:v>
                </c:pt>
                <c:pt idx="8">
                  <c:v>525</c:v>
                </c:pt>
                <c:pt idx="9">
                  <c:v>521</c:v>
                </c:pt>
                <c:pt idx="10">
                  <c:v>1483</c:v>
                </c:pt>
                <c:pt idx="11">
                  <c:v>974</c:v>
                </c:pt>
                <c:pt idx="12">
                  <c:v>4314</c:v>
                </c:pt>
                <c:pt idx="13" formatCode="#,##0">
                  <c:v>1757</c:v>
                </c:pt>
                <c:pt idx="14" formatCode="#,##0">
                  <c:v>444</c:v>
                </c:pt>
                <c:pt idx="15" formatCode="#,##0">
                  <c:v>1100</c:v>
                </c:pt>
                <c:pt idx="16" formatCode="#,##0">
                  <c:v>1570</c:v>
                </c:pt>
                <c:pt idx="17" formatCode="#,##0">
                  <c:v>747</c:v>
                </c:pt>
                <c:pt idx="18" formatCode="#,##0">
                  <c:v>1093</c:v>
                </c:pt>
                <c:pt idx="19" formatCode="#,##0">
                  <c:v>322</c:v>
                </c:pt>
                <c:pt idx="20" formatCode="#,##0">
                  <c:v>1296</c:v>
                </c:pt>
                <c:pt idx="21" formatCode="#,##0">
                  <c:v>760</c:v>
                </c:pt>
                <c:pt idx="22" formatCode="#,##0">
                  <c:v>1024</c:v>
                </c:pt>
                <c:pt idx="23" formatCode="#,##0">
                  <c:v>800</c:v>
                </c:pt>
                <c:pt idx="24" formatCode="#,##0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6-4752-892B-CD1B235E0EEA}"/>
            </c:ext>
          </c:extLst>
        </c:ser>
        <c:ser>
          <c:idx val="1"/>
          <c:order val="1"/>
          <c:tx>
            <c:strRef>
              <c:f>'Nitrogen Trends'!$A$50</c:f>
              <c:strCache>
                <c:ptCount val="1"/>
                <c:pt idx="0">
                  <c:v>Turkey Creek Inflow</c:v>
                </c:pt>
              </c:strCache>
            </c:strRef>
          </c:tx>
          <c:invertIfNegative val="0"/>
          <c:cat>
            <c:numRef>
              <c:f>'Nitrogen Trends'!$B$3:$B$27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'Nitrogen Trends'!$C$50:$C$74</c:f>
              <c:numCache>
                <c:formatCode>0</c:formatCode>
                <c:ptCount val="25"/>
                <c:pt idx="0">
                  <c:v>1121</c:v>
                </c:pt>
                <c:pt idx="1">
                  <c:v>1590</c:v>
                </c:pt>
                <c:pt idx="2">
                  <c:v>2941</c:v>
                </c:pt>
                <c:pt idx="3">
                  <c:v>1224</c:v>
                </c:pt>
                <c:pt idx="4">
                  <c:v>963</c:v>
                </c:pt>
                <c:pt idx="5">
                  <c:v>476</c:v>
                </c:pt>
                <c:pt idx="6">
                  <c:v>618.3125</c:v>
                </c:pt>
                <c:pt idx="7">
                  <c:v>419.54062500000003</c:v>
                </c:pt>
                <c:pt idx="8">
                  <c:v>536</c:v>
                </c:pt>
                <c:pt idx="9">
                  <c:v>192</c:v>
                </c:pt>
                <c:pt idx="10">
                  <c:v>803</c:v>
                </c:pt>
                <c:pt idx="11">
                  <c:v>486</c:v>
                </c:pt>
                <c:pt idx="12">
                  <c:v>686</c:v>
                </c:pt>
                <c:pt idx="13" formatCode="#,##0">
                  <c:v>764</c:v>
                </c:pt>
                <c:pt idx="14" formatCode="#,##0">
                  <c:v>385</c:v>
                </c:pt>
                <c:pt idx="15" formatCode="#,##0">
                  <c:v>481</c:v>
                </c:pt>
                <c:pt idx="16" formatCode="#,##0">
                  <c:v>419</c:v>
                </c:pt>
                <c:pt idx="17" formatCode="#,##0">
                  <c:v>410</c:v>
                </c:pt>
                <c:pt idx="18" formatCode="#,##0">
                  <c:v>671</c:v>
                </c:pt>
                <c:pt idx="19" formatCode="#,##0">
                  <c:v>1018</c:v>
                </c:pt>
                <c:pt idx="20" formatCode="#,##0">
                  <c:v>569</c:v>
                </c:pt>
                <c:pt idx="21" formatCode="#,##0">
                  <c:v>433</c:v>
                </c:pt>
                <c:pt idx="22" formatCode="#,##0">
                  <c:v>445</c:v>
                </c:pt>
                <c:pt idx="23" formatCode="#,##0">
                  <c:v>443</c:v>
                </c:pt>
                <c:pt idx="24" formatCode="#,##0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6-4752-892B-CD1B235E0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77792"/>
        <c:axId val="48979328"/>
      </c:barChart>
      <c:catAx>
        <c:axId val="489777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897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7932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1.6042859935693463E-2"/>
              <c:y val="0.3736566929133858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9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671998736551673"/>
          <c:y val="0.16975840215095594"/>
          <c:w val="0.28837277861759242"/>
          <c:h val="0.13552314707017321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Nitrogen Loading Pounds/Month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81"/>
          <c:y val="0.16089129483814524"/>
          <c:w val="0.85051290463691986"/>
          <c:h val="0.6954469233012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'MWS 2014 chemistry'!$AH$54:$AH$59</c:f>
              <c:strCache>
                <c:ptCount val="6"/>
                <c:pt idx="0">
                  <c:v>Mt Vernon Drainage, Morrison</c:v>
                </c:pt>
              </c:strCache>
            </c:strRef>
          </c:tx>
          <c:invertIfNegative val="0"/>
          <c:cat>
            <c:numRef>
              <c:f>'MWS 2014 chemistry'!$AI$54:$AI$59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chemistry'!$AN$54:$AN$59</c:f>
              <c:numCache>
                <c:formatCode>#,##0</c:formatCode>
                <c:ptCount val="6"/>
                <c:pt idx="0">
                  <c:v>999.57523109850024</c:v>
                </c:pt>
                <c:pt idx="1">
                  <c:v>2850.2363956500003</c:v>
                </c:pt>
                <c:pt idx="2" formatCode="0">
                  <c:v>168.84728051730005</c:v>
                </c:pt>
                <c:pt idx="3" formatCode="0">
                  <c:v>171.47531888760003</c:v>
                </c:pt>
                <c:pt idx="4" formatCode="0">
                  <c:v>124.79807440800002</c:v>
                </c:pt>
                <c:pt idx="5" formatCode="0">
                  <c:v>257.38036931040006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B-454E-A9AB-8090E8F1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8704"/>
        <c:axId val="109770240"/>
      </c:barChart>
      <c:dateAx>
        <c:axId val="109768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09770240"/>
        <c:crosses val="autoZero"/>
        <c:auto val="1"/>
        <c:lblOffset val="100"/>
        <c:baseTimeUnit val="months"/>
      </c:dateAx>
      <c:valAx>
        <c:axId val="109770240"/>
        <c:scaling>
          <c:orientation val="minMax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10976870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42000">
          <a:srgbClr val="4BACC6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Loading Pounds/Month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chemistry'!$AO$53</c:f>
              <c:strCache>
                <c:ptCount val="1"/>
                <c:pt idx="0">
                  <c:v>TP</c:v>
                </c:pt>
              </c:strCache>
            </c:strRef>
          </c:tx>
          <c:invertIfNegative val="0"/>
          <c:cat>
            <c:numRef>
              <c:f>'MWS 2014 chemistry'!$AI$54:$AI$59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'MWS 2014 chemistry'!$AO$54:$AO$59</c:f>
              <c:numCache>
                <c:formatCode>0</c:formatCode>
                <c:ptCount val="6"/>
                <c:pt idx="0">
                  <c:v>10.545631677000001</c:v>
                </c:pt>
                <c:pt idx="1">
                  <c:v>58.316857200000008</c:v>
                </c:pt>
                <c:pt idx="2">
                  <c:v>5.5239023070000011</c:v>
                </c:pt>
                <c:pt idx="3">
                  <c:v>6.7458564537000001</c:v>
                </c:pt>
                <c:pt idx="4">
                  <c:v>2.4784664310000006</c:v>
                </c:pt>
                <c:pt idx="5">
                  <c:v>1.3391278320000004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A-480B-8A07-74F5FC385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9806336"/>
        <c:axId val="109807872"/>
      </c:barChart>
      <c:dateAx>
        <c:axId val="1098063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9807872"/>
        <c:crosses val="autoZero"/>
        <c:auto val="1"/>
        <c:lblOffset val="100"/>
        <c:baseTimeUnit val="months"/>
      </c:dateAx>
      <c:valAx>
        <c:axId val="109807872"/>
        <c:scaling>
          <c:orientation val="minMax"/>
        </c:scaling>
        <c:delete val="0"/>
        <c:axPos val="l"/>
        <c:majorGridlines/>
        <c:min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0980633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42000">
          <a:srgbClr val="4BACC6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Nitrogen Pounds/ Season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chemistry'!$AL$3</c:f>
              <c:strCache>
                <c:ptCount val="1"/>
                <c:pt idx="0">
                  <c:v>TN pounds</c:v>
                </c:pt>
              </c:strCache>
            </c:strRef>
          </c:tx>
          <c:invertIfNegative val="0"/>
          <c:cat>
            <c:multiLvlStrRef>
              <c:f>'MWS 2014 chemistry'!$AD$4:$AE$21</c:f>
              <c:multiLvlStrCache>
                <c:ptCount val="18"/>
                <c:lvl>
                  <c:pt idx="0">
                    <c:v>Site 37</c:v>
                  </c:pt>
                  <c:pt idx="1">
                    <c:v>Site 58</c:v>
                  </c:pt>
                  <c:pt idx="2">
                    <c:v>Site 2a</c:v>
                  </c:pt>
                  <c:pt idx="3">
                    <c:v>Site 3a</c:v>
                  </c:pt>
                  <c:pt idx="4">
                    <c:v>Site 25</c:v>
                  </c:pt>
                  <c:pt idx="5">
                    <c:v>Site 5</c:v>
                  </c:pt>
                  <c:pt idx="6">
                    <c:v>Site 8a</c:v>
                  </c:pt>
                  <c:pt idx="7">
                    <c:v>Site 9</c:v>
                  </c:pt>
                  <c:pt idx="8">
                    <c:v>Site 12</c:v>
                  </c:pt>
                  <c:pt idx="9">
                    <c:v>Site 13a</c:v>
                  </c:pt>
                  <c:pt idx="10">
                    <c:v>Site 14a</c:v>
                  </c:pt>
                  <c:pt idx="11">
                    <c:v>Site 34</c:v>
                  </c:pt>
                  <c:pt idx="12">
                    <c:v>Site 35</c:v>
                  </c:pt>
                  <c:pt idx="13">
                    <c:v>Site 50</c:v>
                  </c:pt>
                  <c:pt idx="14">
                    <c:v>Site 64</c:v>
                  </c:pt>
                  <c:pt idx="15">
                    <c:v>site 32</c:v>
                  </c:pt>
                  <c:pt idx="16">
                    <c:v>Site 18</c:v>
                  </c:pt>
                  <c:pt idx="17">
                    <c:v>Site 19</c:v>
                  </c:pt>
                </c:lvl>
                <c:lvl>
                  <c:pt idx="0">
                    <c:v>Seg 7</c:v>
                  </c:pt>
                  <c:pt idx="1">
                    <c:v>Seg 1a</c:v>
                  </c:pt>
                  <c:pt idx="4">
                    <c:v>Seg 3</c:v>
                  </c:pt>
                  <c:pt idx="5">
                    <c:v>Seg 1e</c:v>
                  </c:pt>
                  <c:pt idx="11">
                    <c:v>Seg 4a</c:v>
                  </c:pt>
                  <c:pt idx="12">
                    <c:v>Seg 5</c:v>
                  </c:pt>
                  <c:pt idx="16">
                    <c:v>Seg 6a</c:v>
                  </c:pt>
                  <c:pt idx="17">
                    <c:v>Seg 6b</c:v>
                  </c:pt>
                </c:lvl>
              </c:multiLvlStrCache>
            </c:multiLvlStrRef>
          </c:cat>
          <c:val>
            <c:numRef>
              <c:f>'MWS 2014 chemistry'!$AL$4:$AL$21</c:f>
              <c:numCache>
                <c:formatCode>#,##0</c:formatCode>
                <c:ptCount val="18"/>
                <c:pt idx="0">
                  <c:v>200.23740884700004</c:v>
                </c:pt>
                <c:pt idx="1">
                  <c:v>4870.4978841359407</c:v>
                </c:pt>
                <c:pt idx="2">
                  <c:v>6841.9280762280014</c:v>
                </c:pt>
                <c:pt idx="3">
                  <c:v>11527.817145264002</c:v>
                </c:pt>
                <c:pt idx="4">
                  <c:v>1074.1413561666668</c:v>
                </c:pt>
                <c:pt idx="5">
                  <c:v>16597.956706352001</c:v>
                </c:pt>
                <c:pt idx="6">
                  <c:v>20843.400511773001</c:v>
                </c:pt>
                <c:pt idx="7">
                  <c:v>20321.700247135705</c:v>
                </c:pt>
                <c:pt idx="8">
                  <c:v>22896.517375623851</c:v>
                </c:pt>
                <c:pt idx="9">
                  <c:v>24587.061959144998</c:v>
                </c:pt>
                <c:pt idx="10">
                  <c:v>25806.039066283003</c:v>
                </c:pt>
                <c:pt idx="11">
                  <c:v>4013.1456243865005</c:v>
                </c:pt>
                <c:pt idx="12">
                  <c:v>1588.3611203712001</c:v>
                </c:pt>
                <c:pt idx="13">
                  <c:v>6981.102425872753</c:v>
                </c:pt>
                <c:pt idx="14">
                  <c:v>984.88799561995529</c:v>
                </c:pt>
                <c:pt idx="15">
                  <c:v>3161.5819966773001</c:v>
                </c:pt>
                <c:pt idx="16">
                  <c:v>1479.0223948311705</c:v>
                </c:pt>
                <c:pt idx="17">
                  <c:v>1776.2310357246001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0-4EA6-90B2-C6276A478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24640"/>
        <c:axId val="109834624"/>
      </c:barChart>
      <c:catAx>
        <c:axId val="10982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9834624"/>
        <c:crosses val="autoZero"/>
        <c:auto val="1"/>
        <c:lblAlgn val="ctr"/>
        <c:lblOffset val="100"/>
        <c:noMultiLvlLbl val="0"/>
      </c:catAx>
      <c:valAx>
        <c:axId val="109834624"/>
        <c:scaling>
          <c:orientation val="minMax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10982464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Estimated Ac-ft Flow/ Season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chemistry'!$AK$3</c:f>
              <c:strCache>
                <c:ptCount val="1"/>
                <c:pt idx="0">
                  <c:v>ac-ft/ season</c:v>
                </c:pt>
              </c:strCache>
            </c:strRef>
          </c:tx>
          <c:invertIfNegative val="0"/>
          <c:cat>
            <c:multiLvlStrRef>
              <c:f>'MWS 2014 chemistry'!$AD$4:$AE$21</c:f>
              <c:multiLvlStrCache>
                <c:ptCount val="18"/>
                <c:lvl>
                  <c:pt idx="0">
                    <c:v>Site 37</c:v>
                  </c:pt>
                  <c:pt idx="1">
                    <c:v>Site 58</c:v>
                  </c:pt>
                  <c:pt idx="2">
                    <c:v>Site 2a</c:v>
                  </c:pt>
                  <c:pt idx="3">
                    <c:v>Site 3a</c:v>
                  </c:pt>
                  <c:pt idx="4">
                    <c:v>Site 25</c:v>
                  </c:pt>
                  <c:pt idx="5">
                    <c:v>Site 5</c:v>
                  </c:pt>
                  <c:pt idx="6">
                    <c:v>Site 8a</c:v>
                  </c:pt>
                  <c:pt idx="7">
                    <c:v>Site 9</c:v>
                  </c:pt>
                  <c:pt idx="8">
                    <c:v>Site 12</c:v>
                  </c:pt>
                  <c:pt idx="9">
                    <c:v>Site 13a</c:v>
                  </c:pt>
                  <c:pt idx="10">
                    <c:v>Site 14a</c:v>
                  </c:pt>
                  <c:pt idx="11">
                    <c:v>Site 34</c:v>
                  </c:pt>
                  <c:pt idx="12">
                    <c:v>Site 35</c:v>
                  </c:pt>
                  <c:pt idx="13">
                    <c:v>Site 50</c:v>
                  </c:pt>
                  <c:pt idx="14">
                    <c:v>Site 64</c:v>
                  </c:pt>
                  <c:pt idx="15">
                    <c:v>site 32</c:v>
                  </c:pt>
                  <c:pt idx="16">
                    <c:v>Site 18</c:v>
                  </c:pt>
                  <c:pt idx="17">
                    <c:v>Site 19</c:v>
                  </c:pt>
                </c:lvl>
                <c:lvl>
                  <c:pt idx="0">
                    <c:v>Seg 7</c:v>
                  </c:pt>
                  <c:pt idx="1">
                    <c:v>Seg 1a</c:v>
                  </c:pt>
                  <c:pt idx="4">
                    <c:v>Seg 3</c:v>
                  </c:pt>
                  <c:pt idx="5">
                    <c:v>Seg 1e</c:v>
                  </c:pt>
                  <c:pt idx="11">
                    <c:v>Seg 4a</c:v>
                  </c:pt>
                  <c:pt idx="12">
                    <c:v>Seg 5</c:v>
                  </c:pt>
                  <c:pt idx="16">
                    <c:v>Seg 6a</c:v>
                  </c:pt>
                  <c:pt idx="17">
                    <c:v>Seg 6b</c:v>
                  </c:pt>
                </c:lvl>
              </c:multiLvlStrCache>
            </c:multiLvlStrRef>
          </c:cat>
          <c:val>
            <c:numRef>
              <c:f>'MWS 2014 chemistry'!$AK$4:$AK$21</c:f>
              <c:numCache>
                <c:formatCode>#,##0</c:formatCode>
                <c:ptCount val="18"/>
                <c:pt idx="0">
                  <c:v>495</c:v>
                </c:pt>
                <c:pt idx="1">
                  <c:v>8445.0020999999997</c:v>
                </c:pt>
                <c:pt idx="2">
                  <c:v>13959.130200000001</c:v>
                </c:pt>
                <c:pt idx="3">
                  <c:v>22558.608</c:v>
                </c:pt>
                <c:pt idx="4">
                  <c:v>2821</c:v>
                </c:pt>
                <c:pt idx="5">
                  <c:v>21717.815999999999</c:v>
                </c:pt>
                <c:pt idx="6">
                  <c:v>21174.473999999998</c:v>
                </c:pt>
                <c:pt idx="7">
                  <c:v>21062.037900000003</c:v>
                </c:pt>
                <c:pt idx="8">
                  <c:v>23174.7261</c:v>
                </c:pt>
                <c:pt idx="9">
                  <c:v>22158.041999999998</c:v>
                </c:pt>
                <c:pt idx="10">
                  <c:v>24885.063600000005</c:v>
                </c:pt>
                <c:pt idx="11">
                  <c:v>1468.4115000000002</c:v>
                </c:pt>
                <c:pt idx="12">
                  <c:v>1488.0432000000001</c:v>
                </c:pt>
                <c:pt idx="13">
                  <c:v>4875.602100000001</c:v>
                </c:pt>
                <c:pt idx="14">
                  <c:v>380.79549000000009</c:v>
                </c:pt>
                <c:pt idx="15">
                  <c:v>1047.4205999999999</c:v>
                </c:pt>
                <c:pt idx="16">
                  <c:v>983.68698000000018</c:v>
                </c:pt>
                <c:pt idx="17">
                  <c:v>1201.3014000000001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F-42D4-8B2F-47147BE42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41792"/>
        <c:axId val="109872256"/>
      </c:barChart>
      <c:catAx>
        <c:axId val="10984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9872256"/>
        <c:crosses val="autoZero"/>
        <c:auto val="1"/>
        <c:lblAlgn val="ctr"/>
        <c:lblOffset val="100"/>
        <c:noMultiLvlLbl val="0"/>
      </c:catAx>
      <c:valAx>
        <c:axId val="109872256"/>
        <c:scaling>
          <c:orientation val="minMax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10984179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NO3-NO2 Pounds/ Season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chemistry'!$AM$3</c:f>
              <c:strCache>
                <c:ptCount val="1"/>
                <c:pt idx="0">
                  <c:v>NO3-NO2 Pounds</c:v>
                </c:pt>
              </c:strCache>
            </c:strRef>
          </c:tx>
          <c:invertIfNegative val="0"/>
          <c:cat>
            <c:multiLvlStrRef>
              <c:f>'MWS 2014 chemistry'!$AD$4:$AE$21</c:f>
              <c:multiLvlStrCache>
                <c:ptCount val="18"/>
                <c:lvl>
                  <c:pt idx="0">
                    <c:v>Site 37</c:v>
                  </c:pt>
                  <c:pt idx="1">
                    <c:v>Site 58</c:v>
                  </c:pt>
                  <c:pt idx="2">
                    <c:v>Site 2a</c:v>
                  </c:pt>
                  <c:pt idx="3">
                    <c:v>Site 3a</c:v>
                  </c:pt>
                  <c:pt idx="4">
                    <c:v>Site 25</c:v>
                  </c:pt>
                  <c:pt idx="5">
                    <c:v>Site 5</c:v>
                  </c:pt>
                  <c:pt idx="6">
                    <c:v>Site 8a</c:v>
                  </c:pt>
                  <c:pt idx="7">
                    <c:v>Site 9</c:v>
                  </c:pt>
                  <c:pt idx="8">
                    <c:v>Site 12</c:v>
                  </c:pt>
                  <c:pt idx="9">
                    <c:v>Site 13a</c:v>
                  </c:pt>
                  <c:pt idx="10">
                    <c:v>Site 14a</c:v>
                  </c:pt>
                  <c:pt idx="11">
                    <c:v>Site 34</c:v>
                  </c:pt>
                  <c:pt idx="12">
                    <c:v>Site 35</c:v>
                  </c:pt>
                  <c:pt idx="13">
                    <c:v>Site 50</c:v>
                  </c:pt>
                  <c:pt idx="14">
                    <c:v>Site 64</c:v>
                  </c:pt>
                  <c:pt idx="15">
                    <c:v>site 32</c:v>
                  </c:pt>
                  <c:pt idx="16">
                    <c:v>Site 18</c:v>
                  </c:pt>
                  <c:pt idx="17">
                    <c:v>Site 19</c:v>
                  </c:pt>
                </c:lvl>
                <c:lvl>
                  <c:pt idx="0">
                    <c:v>Seg 7</c:v>
                  </c:pt>
                  <c:pt idx="1">
                    <c:v>Seg 1a</c:v>
                  </c:pt>
                  <c:pt idx="4">
                    <c:v>Seg 3</c:v>
                  </c:pt>
                  <c:pt idx="5">
                    <c:v>Seg 1e</c:v>
                  </c:pt>
                  <c:pt idx="11">
                    <c:v>Seg 4a</c:v>
                  </c:pt>
                  <c:pt idx="12">
                    <c:v>Seg 5</c:v>
                  </c:pt>
                  <c:pt idx="16">
                    <c:v>Seg 6a</c:v>
                  </c:pt>
                  <c:pt idx="17">
                    <c:v>Seg 6b</c:v>
                  </c:pt>
                </c:lvl>
              </c:multiLvlStrCache>
            </c:multiLvlStrRef>
          </c:cat>
          <c:val>
            <c:numRef>
              <c:f>'MWS 2014 chemistry'!$AM$4:$AM$21</c:f>
              <c:numCache>
                <c:formatCode>#,##0</c:formatCode>
                <c:ptCount val="18"/>
                <c:pt idx="0">
                  <c:v>1001.0817499095001</c:v>
                </c:pt>
                <c:pt idx="1">
                  <c:v>2616.9152937425397</c:v>
                </c:pt>
                <c:pt idx="2">
                  <c:v>2572.0581471746004</c:v>
                </c:pt>
                <c:pt idx="3">
                  <c:v>4074.6636090719999</c:v>
                </c:pt>
                <c:pt idx="4">
                  <c:v>327.74754133333334</c:v>
                </c:pt>
                <c:pt idx="5">
                  <c:v>5430.8041242279996</c:v>
                </c:pt>
                <c:pt idx="6">
                  <c:v>6794.0452567189996</c:v>
                </c:pt>
                <c:pt idx="7">
                  <c:v>8019.7114333710524</c:v>
                </c:pt>
                <c:pt idx="8">
                  <c:v>10875.0569436817</c:v>
                </c:pt>
                <c:pt idx="9">
                  <c:v>11886.260628101998</c:v>
                </c:pt>
                <c:pt idx="10">
                  <c:v>12468.213185635203</c:v>
                </c:pt>
                <c:pt idx="11">
                  <c:v>2802.9376446645006</c:v>
                </c:pt>
                <c:pt idx="12">
                  <c:v>1048.1022358912001</c:v>
                </c:pt>
                <c:pt idx="13">
                  <c:v>4274.957174892601</c:v>
                </c:pt>
                <c:pt idx="14">
                  <c:v>323.51470921224012</c:v>
                </c:pt>
                <c:pt idx="15">
                  <c:v>1735.043495395</c:v>
                </c:pt>
                <c:pt idx="16">
                  <c:v>74.107370220940027</c:v>
                </c:pt>
                <c:pt idx="17">
                  <c:v>791.61677835240005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C-4AC4-8731-C7DC1EFAE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00160"/>
        <c:axId val="109901696"/>
      </c:barChart>
      <c:catAx>
        <c:axId val="10990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9901696"/>
        <c:crosses val="autoZero"/>
        <c:auto val="1"/>
        <c:lblAlgn val="ctr"/>
        <c:lblOffset val="100"/>
        <c:noMultiLvlLbl val="0"/>
      </c:catAx>
      <c:valAx>
        <c:axId val="109901696"/>
        <c:scaling>
          <c:orientation val="minMax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10990016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 Pounds/Season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chemistry'!$AO$3</c:f>
              <c:strCache>
                <c:ptCount val="1"/>
                <c:pt idx="0">
                  <c:v>T Phos Pounds</c:v>
                </c:pt>
              </c:strCache>
            </c:strRef>
          </c:tx>
          <c:invertIfNegative val="0"/>
          <c:cat>
            <c:multiLvlStrRef>
              <c:f>'MWS 2014 chemistry'!$AD$4:$AE$21</c:f>
              <c:multiLvlStrCache>
                <c:ptCount val="18"/>
                <c:lvl>
                  <c:pt idx="0">
                    <c:v>Site 37</c:v>
                  </c:pt>
                  <c:pt idx="1">
                    <c:v>Site 58</c:v>
                  </c:pt>
                  <c:pt idx="2">
                    <c:v>Site 2a</c:v>
                  </c:pt>
                  <c:pt idx="3">
                    <c:v>Site 3a</c:v>
                  </c:pt>
                  <c:pt idx="4">
                    <c:v>Site 25</c:v>
                  </c:pt>
                  <c:pt idx="5">
                    <c:v>Site 5</c:v>
                  </c:pt>
                  <c:pt idx="6">
                    <c:v>Site 8a</c:v>
                  </c:pt>
                  <c:pt idx="7">
                    <c:v>Site 9</c:v>
                  </c:pt>
                  <c:pt idx="8">
                    <c:v>Site 12</c:v>
                  </c:pt>
                  <c:pt idx="9">
                    <c:v>Site 13a</c:v>
                  </c:pt>
                  <c:pt idx="10">
                    <c:v>Site 14a</c:v>
                  </c:pt>
                  <c:pt idx="11">
                    <c:v>Site 34</c:v>
                  </c:pt>
                  <c:pt idx="12">
                    <c:v>Site 35</c:v>
                  </c:pt>
                  <c:pt idx="13">
                    <c:v>Site 50</c:v>
                  </c:pt>
                  <c:pt idx="14">
                    <c:v>Site 64</c:v>
                  </c:pt>
                  <c:pt idx="15">
                    <c:v>site 32</c:v>
                  </c:pt>
                  <c:pt idx="16">
                    <c:v>Site 18</c:v>
                  </c:pt>
                  <c:pt idx="17">
                    <c:v>Site 19</c:v>
                  </c:pt>
                </c:lvl>
                <c:lvl>
                  <c:pt idx="0">
                    <c:v>Seg 7</c:v>
                  </c:pt>
                  <c:pt idx="1">
                    <c:v>Seg 1a</c:v>
                  </c:pt>
                  <c:pt idx="4">
                    <c:v>Seg 3</c:v>
                  </c:pt>
                  <c:pt idx="5">
                    <c:v>Seg 1e</c:v>
                  </c:pt>
                  <c:pt idx="11">
                    <c:v>Seg 4a</c:v>
                  </c:pt>
                  <c:pt idx="12">
                    <c:v>Seg 5</c:v>
                  </c:pt>
                  <c:pt idx="16">
                    <c:v>Seg 6a</c:v>
                  </c:pt>
                  <c:pt idx="17">
                    <c:v>Seg 6b</c:v>
                  </c:pt>
                </c:lvl>
              </c:multiLvlStrCache>
            </c:multiLvlStrRef>
          </c:cat>
          <c:val>
            <c:numRef>
              <c:f>'MWS 2014 chemistry'!$AO$4:$AO$21</c:f>
              <c:numCache>
                <c:formatCode>#,##0</c:formatCode>
                <c:ptCount val="18"/>
                <c:pt idx="0">
                  <c:v>70</c:v>
                </c:pt>
                <c:pt idx="1">
                  <c:v>105.78040730418</c:v>
                </c:pt>
                <c:pt idx="2">
                  <c:v>506.80948712800011</c:v>
                </c:pt>
                <c:pt idx="3">
                  <c:v>1638.05572224</c:v>
                </c:pt>
                <c:pt idx="4">
                  <c:v>84.497413000000009</c:v>
                </c:pt>
                <c:pt idx="5">
                  <c:v>2276.798099268</c:v>
                </c:pt>
                <c:pt idx="6">
                  <c:v>2613.8335358240001</c:v>
                </c:pt>
                <c:pt idx="7">
                  <c:v>2504.3675751409005</c:v>
                </c:pt>
                <c:pt idx="8">
                  <c:v>2671.4356515427003</c:v>
                </c:pt>
                <c:pt idx="9">
                  <c:v>2664.8553861649998</c:v>
                </c:pt>
                <c:pt idx="10">
                  <c:v>3275.164695502001</c:v>
                </c:pt>
                <c:pt idx="11">
                  <c:v>80.636104375750023</c:v>
                </c:pt>
                <c:pt idx="12">
                  <c:v>391.01236764240008</c:v>
                </c:pt>
                <c:pt idx="13">
                  <c:v>1073.1647152292503</c:v>
                </c:pt>
                <c:pt idx="14">
                  <c:v>87.100114018680017</c:v>
                </c:pt>
                <c:pt idx="15">
                  <c:v>319.43814490560004</c:v>
                </c:pt>
                <c:pt idx="16">
                  <c:v>95.536007393260022</c:v>
                </c:pt>
                <c:pt idx="17">
                  <c:v>127.02941415710004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0-41E2-8A47-D32FF354D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21792"/>
        <c:axId val="109923328"/>
      </c:barChart>
      <c:catAx>
        <c:axId val="10992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9923328"/>
        <c:crosses val="autoZero"/>
        <c:auto val="1"/>
        <c:lblAlgn val="ctr"/>
        <c:lblOffset val="100"/>
        <c:noMultiLvlLbl val="0"/>
      </c:catAx>
      <c:valAx>
        <c:axId val="109923328"/>
        <c:scaling>
          <c:orientation val="minMax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10992179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Harriman Ditch Nutrient Removal May-October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chemistry'!$AK$44</c:f>
              <c:strCache>
                <c:ptCount val="1"/>
                <c:pt idx="0">
                  <c:v>TP Pounds</c:v>
                </c:pt>
              </c:strCache>
            </c:strRef>
          </c:tx>
          <c:invertIfNegative val="0"/>
          <c:cat>
            <c:multiLvlStrRef>
              <c:f>'MWS 2014 chemistry'!$AG$45:$AH$48</c:f>
              <c:multiLvlStrCache>
                <c:ptCount val="4"/>
                <c:lvl>
                  <c:pt idx="0">
                    <c:v>Site 14a</c:v>
                  </c:pt>
                  <c:pt idx="1">
                    <c:v>Site 34</c:v>
                  </c:pt>
                  <c:pt idx="3">
                    <c:v>Site 15a</c:v>
                  </c:pt>
                </c:lvl>
                <c:lvl>
                  <c:pt idx="0">
                    <c:v>Seg 1e</c:v>
                  </c:pt>
                  <c:pt idx="1">
                    <c:v>Seg 4a</c:v>
                  </c:pt>
                  <c:pt idx="2">
                    <c:v>Total Above Harriman</c:v>
                  </c:pt>
                  <c:pt idx="3">
                    <c:v>Seg 1b</c:v>
                  </c:pt>
                </c:lvl>
              </c:multiLvlStrCache>
            </c:multiLvlStrRef>
          </c:cat>
          <c:val>
            <c:numRef>
              <c:f>'MWS 2014 chemistry'!$AK$45:$AK$48</c:f>
              <c:numCache>
                <c:formatCode>#,##0</c:formatCode>
                <c:ptCount val="4"/>
                <c:pt idx="0">
                  <c:v>3275.164695502001</c:v>
                </c:pt>
                <c:pt idx="1">
                  <c:v>85</c:v>
                </c:pt>
                <c:pt idx="2">
                  <c:v>3360.164695502001</c:v>
                </c:pt>
                <c:pt idx="3">
                  <c:v>2651.9634009372003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6-455A-9874-9761688F1D09}"/>
            </c:ext>
          </c:extLst>
        </c:ser>
        <c:ser>
          <c:idx val="1"/>
          <c:order val="1"/>
          <c:tx>
            <c:strRef>
              <c:f>'MWS 2014 chemistry'!$AJ$44</c:f>
              <c:strCache>
                <c:ptCount val="1"/>
                <c:pt idx="0">
                  <c:v>TN Pounds</c:v>
                </c:pt>
              </c:strCache>
            </c:strRef>
          </c:tx>
          <c:invertIfNegative val="0"/>
          <c:val>
            <c:numRef>
              <c:f>'MWS 2014 chemistry'!$AJ$45:$AJ$48</c:f>
              <c:numCache>
                <c:formatCode>#,##0</c:formatCode>
                <c:ptCount val="4"/>
                <c:pt idx="0">
                  <c:v>25806.039066283003</c:v>
                </c:pt>
                <c:pt idx="1">
                  <c:v>4572</c:v>
                </c:pt>
                <c:pt idx="2">
                  <c:v>30378.039066283003</c:v>
                </c:pt>
                <c:pt idx="3">
                  <c:v>25095.281760268652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6-455A-9874-9761688F1D09}"/>
            </c:ext>
          </c:extLst>
        </c:ser>
        <c:ser>
          <c:idx val="2"/>
          <c:order val="2"/>
          <c:tx>
            <c:strRef>
              <c:f>'MWS 2014 chemistry'!$AI$44</c:f>
              <c:strCache>
                <c:ptCount val="1"/>
                <c:pt idx="0">
                  <c:v>Nitrate Pounds</c:v>
                </c:pt>
              </c:strCache>
            </c:strRef>
          </c:tx>
          <c:invertIfNegative val="0"/>
          <c:val>
            <c:numRef>
              <c:f>'MWS 2014 chemistry'!$AI$45:$AI$48</c:f>
              <c:numCache>
                <c:formatCode>#,##0</c:formatCode>
                <c:ptCount val="4"/>
                <c:pt idx="0">
                  <c:v>12468.213185635203</c:v>
                </c:pt>
                <c:pt idx="1">
                  <c:v>2803</c:v>
                </c:pt>
                <c:pt idx="2">
                  <c:v>15271.213185635203</c:v>
                </c:pt>
                <c:pt idx="3">
                  <c:v>11536.43967058065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A6-455A-9874-9761688F1D09}"/>
            </c:ext>
          </c:extLst>
        </c:ser>
        <c:ser>
          <c:idx val="3"/>
          <c:order val="3"/>
          <c:tx>
            <c:strRef>
              <c:f>'MWS 2014 chemistry'!$AL$44</c:f>
              <c:strCache>
                <c:ptCount val="1"/>
                <c:pt idx="0">
                  <c:v>Ac-Ft</c:v>
                </c:pt>
              </c:strCache>
            </c:strRef>
          </c:tx>
          <c:invertIfNegative val="0"/>
          <c:val>
            <c:numRef>
              <c:f>'MWS 2014 chemistry'!$AL$45:$AL$48</c:f>
              <c:numCache>
                <c:formatCode>#,##0</c:formatCode>
                <c:ptCount val="4"/>
                <c:pt idx="0">
                  <c:v>24885.063600000005</c:v>
                </c:pt>
                <c:pt idx="1">
                  <c:v>1468</c:v>
                </c:pt>
                <c:pt idx="2">
                  <c:v>26353.063600000005</c:v>
                </c:pt>
                <c:pt idx="3">
                  <c:v>16518.786599999999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A6-455A-9874-9761688F1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9972480"/>
        <c:axId val="109982464"/>
      </c:barChart>
      <c:catAx>
        <c:axId val="10997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9982464"/>
        <c:crosses val="autoZero"/>
        <c:auto val="1"/>
        <c:lblAlgn val="ctr"/>
        <c:lblOffset val="100"/>
        <c:noMultiLvlLbl val="0"/>
      </c:catAx>
      <c:valAx>
        <c:axId val="109982464"/>
        <c:scaling>
          <c:orientation val="minMax"/>
        </c:scaling>
        <c:delete val="0"/>
        <c:axPos val="l"/>
        <c:majorGridlines/>
        <c:min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99724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Nutrient Retention in EGL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2014 chemistry'!$AJ$96</c:f>
              <c:strCache>
                <c:ptCount val="1"/>
                <c:pt idx="0">
                  <c:v>Nitrate Pounds</c:v>
                </c:pt>
              </c:strCache>
            </c:strRef>
          </c:tx>
          <c:invertIfNegative val="0"/>
          <c:cat>
            <c:multiLvlStrRef>
              <c:f>'MWS 2014 chemistry'!$AH$97:$AI$99</c:f>
              <c:multiLvlStrCache>
                <c:ptCount val="3"/>
                <c:lvl>
                  <c:pt idx="0">
                    <c:v>site 3a Keys</c:v>
                  </c:pt>
                  <c:pt idx="1">
                    <c:v>Site 4 EGL</c:v>
                  </c:pt>
                  <c:pt idx="2">
                    <c:v>Site 5 Little Bear</c:v>
                  </c:pt>
                </c:lvl>
                <c:lvl>
                  <c:pt idx="0">
                    <c:v>Seg 1a</c:v>
                  </c:pt>
                  <c:pt idx="1">
                    <c:v>Seg 1d</c:v>
                  </c:pt>
                  <c:pt idx="2">
                    <c:v>Seg 1e</c:v>
                  </c:pt>
                </c:lvl>
              </c:multiLvlStrCache>
            </c:multiLvlStrRef>
          </c:cat>
          <c:val>
            <c:numRef>
              <c:f>'MWS 2014 chemistry'!$AJ$97:$AJ$99</c:f>
              <c:numCache>
                <c:formatCode>#,##0</c:formatCode>
                <c:ptCount val="3"/>
                <c:pt idx="0">
                  <c:v>4074.6636090719999</c:v>
                </c:pt>
                <c:pt idx="1">
                  <c:v>2727.8249926200001</c:v>
                </c:pt>
                <c:pt idx="2">
                  <c:v>5430.8041242279996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F-4DB7-8F90-7505181CD1D1}"/>
            </c:ext>
          </c:extLst>
        </c:ser>
        <c:ser>
          <c:idx val="1"/>
          <c:order val="1"/>
          <c:tx>
            <c:strRef>
              <c:f>'MWS 2014 chemistry'!$AK$96</c:f>
              <c:strCache>
                <c:ptCount val="1"/>
                <c:pt idx="0">
                  <c:v>TN Pounds</c:v>
                </c:pt>
              </c:strCache>
            </c:strRef>
          </c:tx>
          <c:invertIfNegative val="0"/>
          <c:val>
            <c:numRef>
              <c:f>'MWS 2014 chemistry'!$AK$97:$AK$99</c:f>
              <c:numCache>
                <c:formatCode>#,##0</c:formatCode>
                <c:ptCount val="3"/>
                <c:pt idx="0">
                  <c:v>22558.608</c:v>
                </c:pt>
                <c:pt idx="1">
                  <c:v>17289.538835751002</c:v>
                </c:pt>
                <c:pt idx="2">
                  <c:v>21717.815999999999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F-4DB7-8F90-7505181CD1D1}"/>
            </c:ext>
          </c:extLst>
        </c:ser>
        <c:ser>
          <c:idx val="2"/>
          <c:order val="2"/>
          <c:tx>
            <c:strRef>
              <c:f>'MWS 2014 chemistry'!$AL$96</c:f>
              <c:strCache>
                <c:ptCount val="1"/>
                <c:pt idx="0">
                  <c:v>TP Pounds</c:v>
                </c:pt>
              </c:strCache>
            </c:strRef>
          </c:tx>
          <c:invertIfNegative val="0"/>
          <c:val>
            <c:numRef>
              <c:f>'MWS 2014 chemistry'!$AL$97:$AL$99</c:f>
              <c:numCache>
                <c:formatCode>#,##0</c:formatCode>
                <c:ptCount val="3"/>
                <c:pt idx="0">
                  <c:v>1638.05572224</c:v>
                </c:pt>
                <c:pt idx="1">
                  <c:v>994.82078732399998</c:v>
                </c:pt>
                <c:pt idx="2">
                  <c:v>2276.798099268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F-4DB7-8F90-7505181CD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0016384"/>
        <c:axId val="110017920"/>
      </c:barChart>
      <c:catAx>
        <c:axId val="110016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017920"/>
        <c:crosses val="autoZero"/>
        <c:auto val="1"/>
        <c:lblAlgn val="ctr"/>
        <c:lblOffset val="100"/>
        <c:noMultiLvlLbl val="0"/>
      </c:catAx>
      <c:valAx>
        <c:axId val="110017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0016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Nitrogen EGL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3729420186486"/>
          <c:y val="0.12031663239547286"/>
          <c:w val="0.84504048357591965"/>
          <c:h val="0.47960680074227285"/>
        </c:manualLayout>
      </c:layout>
      <c:lineChart>
        <c:grouping val="standard"/>
        <c:varyColors val="0"/>
        <c:ser>
          <c:idx val="0"/>
          <c:order val="0"/>
          <c:tx>
            <c:strRef>
              <c:f>'EGL Summary'!$A$4:$A$12</c:f>
              <c:strCache>
                <c:ptCount val="1"/>
                <c:pt idx="0">
                  <c:v>EGL 4a</c:v>
                </c:pt>
              </c:strCache>
            </c:strRef>
          </c:tx>
          <c:cat>
            <c:numRef>
              <c:f>'EGL Summary'!$C$3:$H$3</c:f>
              <c:numCache>
                <c:formatCode>m/d/yyyy</c:formatCode>
                <c:ptCount val="6"/>
                <c:pt idx="0">
                  <c:v>41773</c:v>
                </c:pt>
                <c:pt idx="1">
                  <c:v>41806</c:v>
                </c:pt>
                <c:pt idx="2">
                  <c:v>41827</c:v>
                </c:pt>
                <c:pt idx="3">
                  <c:v>41871</c:v>
                </c:pt>
                <c:pt idx="4">
                  <c:v>41897</c:v>
                </c:pt>
                <c:pt idx="5">
                  <c:v>41918</c:v>
                </c:pt>
              </c:numCache>
            </c:numRef>
          </c:cat>
          <c:val>
            <c:numRef>
              <c:f>'EGL Summary'!$C$4:$H$4</c:f>
              <c:numCache>
                <c:formatCode>General</c:formatCode>
                <c:ptCount val="6"/>
                <c:pt idx="0">
                  <c:v>272</c:v>
                </c:pt>
                <c:pt idx="1">
                  <c:v>290</c:v>
                </c:pt>
                <c:pt idx="2">
                  <c:v>288</c:v>
                </c:pt>
                <c:pt idx="3" formatCode="#,##0">
                  <c:v>321</c:v>
                </c:pt>
                <c:pt idx="4">
                  <c:v>275</c:v>
                </c:pt>
                <c:pt idx="5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40-49E6-9E55-CEFAD56369CA}"/>
            </c:ext>
          </c:extLst>
        </c:ser>
        <c:ser>
          <c:idx val="1"/>
          <c:order val="1"/>
          <c:tx>
            <c:strRef>
              <c:f>'EGL Summary'!$A$13:$A$18</c:f>
              <c:strCache>
                <c:ptCount val="1"/>
                <c:pt idx="0">
                  <c:v>EGL 4e</c:v>
                </c:pt>
              </c:strCache>
            </c:strRef>
          </c:tx>
          <c:val>
            <c:numRef>
              <c:f>'EGL Summary'!$C$13:$H$13</c:f>
              <c:numCache>
                <c:formatCode>General</c:formatCode>
                <c:ptCount val="6"/>
                <c:pt idx="0">
                  <c:v>241</c:v>
                </c:pt>
                <c:pt idx="1">
                  <c:v>333</c:v>
                </c:pt>
                <c:pt idx="2">
                  <c:v>254</c:v>
                </c:pt>
                <c:pt idx="3" formatCode="#,##0">
                  <c:v>292</c:v>
                </c:pt>
                <c:pt idx="4">
                  <c:v>187</c:v>
                </c:pt>
                <c:pt idx="5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40-49E6-9E55-CEFAD5636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0656"/>
        <c:axId val="116152192"/>
      </c:lineChart>
      <c:dateAx>
        <c:axId val="11615065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116152192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1615219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Nitrogrn ug/l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6150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'EGL Summary'!$B$11</c:f>
              <c:strCache>
                <c:ptCount val="1"/>
                <c:pt idx="0">
                  <c:v>Chlorophyll a</c:v>
                </c:pt>
              </c:strCache>
            </c:strRef>
          </c:tx>
          <c:spPr>
            <a:ln w="25400">
              <a:noFill/>
            </a:ln>
          </c:spPr>
          <c:cat>
            <c:numRef>
              <c:f>'EGL Summary'!$C$3:$H$3</c:f>
              <c:numCache>
                <c:formatCode>m/d/yyyy</c:formatCode>
                <c:ptCount val="6"/>
                <c:pt idx="0">
                  <c:v>41773</c:v>
                </c:pt>
                <c:pt idx="1">
                  <c:v>41806</c:v>
                </c:pt>
                <c:pt idx="2">
                  <c:v>41827</c:v>
                </c:pt>
                <c:pt idx="3">
                  <c:v>41871</c:v>
                </c:pt>
                <c:pt idx="4">
                  <c:v>41897</c:v>
                </c:pt>
                <c:pt idx="5">
                  <c:v>41918</c:v>
                </c:pt>
              </c:numCache>
            </c:numRef>
          </c:cat>
          <c:val>
            <c:numRef>
              <c:f>'EGL Summary'!$C$10:$H$10</c:f>
              <c:numCache>
                <c:formatCode>0.0</c:formatCode>
                <c:ptCount val="6"/>
                <c:pt idx="0">
                  <c:v>1.5</c:v>
                </c:pt>
                <c:pt idx="1">
                  <c:v>1.2</c:v>
                </c:pt>
                <c:pt idx="2">
                  <c:v>7.7</c:v>
                </c:pt>
                <c:pt idx="3" formatCode="#,##0">
                  <c:v>5.9</c:v>
                </c:pt>
                <c:pt idx="4">
                  <c:v>3.2</c:v>
                </c:pt>
                <c:pt idx="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A-4D14-85A9-558883ED8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95712"/>
        <c:axId val="116197248"/>
      </c:areaChart>
      <c:dateAx>
        <c:axId val="11619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6197248"/>
        <c:crosses val="autoZero"/>
        <c:auto val="1"/>
        <c:lblOffset val="100"/>
        <c:baseTimeUnit val="days"/>
      </c:dateAx>
      <c:valAx>
        <c:axId val="116197248"/>
        <c:scaling>
          <c:orientation val="minMax"/>
        </c:scaling>
        <c:delete val="0"/>
        <c:axPos val="l"/>
        <c:majorGridlines/>
        <c:minorGridlines/>
        <c:numFmt formatCode="0.0" sourceLinked="1"/>
        <c:majorTickMark val="out"/>
        <c:minorTickMark val="none"/>
        <c:tickLblPos val="nextTo"/>
        <c:crossAx val="116195712"/>
        <c:crosses val="autoZero"/>
        <c:crossBetween val="midCat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Reservoir - Nitrate Trends </a:t>
            </a:r>
          </a:p>
        </c:rich>
      </c:tx>
      <c:layout>
        <c:manualLayout>
          <c:xMode val="edge"/>
          <c:yMode val="edge"/>
          <c:x val="0.27966607036377167"/>
          <c:y val="4.1431261770244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0173658821423"/>
          <c:y val="0.12994386129463856"/>
          <c:w val="0.83005439230768563"/>
          <c:h val="0.7005669043710945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'Nitrogen Trends'!$E$104</c:f>
              <c:strCache>
                <c:ptCount val="1"/>
                <c:pt idx="0">
                  <c:v>Retained in Reservoir</c:v>
                </c:pt>
              </c:strCache>
            </c:strRef>
          </c:tx>
          <c:spPr>
            <a:ln w="38100">
              <a:noFill/>
              <a:prstDash val="solid"/>
            </a:ln>
          </c:spPr>
          <c:invertIfNegative val="0"/>
          <c:cat>
            <c:numRef>
              <c:f>'Nitrogen Trends'!$B$105:$B$127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</c:numCache>
            </c:numRef>
          </c:cat>
          <c:val>
            <c:numRef>
              <c:f>'Nitrogen Trends'!$G$104:$G$127</c:f>
              <c:numCache>
                <c:formatCode>0</c:formatCode>
                <c:ptCount val="24"/>
                <c:pt idx="0">
                  <c:v>745</c:v>
                </c:pt>
                <c:pt idx="1">
                  <c:v>1611</c:v>
                </c:pt>
                <c:pt idx="2">
                  <c:v>807.5</c:v>
                </c:pt>
                <c:pt idx="3">
                  <c:v>866.5</c:v>
                </c:pt>
                <c:pt idx="4">
                  <c:v>713</c:v>
                </c:pt>
                <c:pt idx="5">
                  <c:v>413.5</c:v>
                </c:pt>
                <c:pt idx="6">
                  <c:v>88.660937500000045</c:v>
                </c:pt>
                <c:pt idx="7">
                  <c:v>125.5</c:v>
                </c:pt>
                <c:pt idx="8">
                  <c:v>130.5</c:v>
                </c:pt>
                <c:pt idx="9">
                  <c:v>706</c:v>
                </c:pt>
                <c:pt idx="10">
                  <c:v>342</c:v>
                </c:pt>
                <c:pt idx="11">
                  <c:v>2220</c:v>
                </c:pt>
                <c:pt idx="12">
                  <c:v>992.5</c:v>
                </c:pt>
                <c:pt idx="13">
                  <c:v>167.5</c:v>
                </c:pt>
                <c:pt idx="14">
                  <c:v>557.5</c:v>
                </c:pt>
                <c:pt idx="15">
                  <c:v>798.5</c:v>
                </c:pt>
                <c:pt idx="16">
                  <c:v>317.5</c:v>
                </c:pt>
                <c:pt idx="17">
                  <c:v>662</c:v>
                </c:pt>
                <c:pt idx="18">
                  <c:v>390</c:v>
                </c:pt>
                <c:pt idx="19">
                  <c:v>654.5</c:v>
                </c:pt>
                <c:pt idx="20">
                  <c:v>423.5</c:v>
                </c:pt>
                <c:pt idx="21">
                  <c:v>567.5</c:v>
                </c:pt>
                <c:pt idx="22">
                  <c:v>459.5</c:v>
                </c:pt>
                <c:pt idx="2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9-443C-8DB2-077EBA972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16736"/>
        <c:axId val="138073600"/>
      </c:barChart>
      <c:lineChart>
        <c:grouping val="standard"/>
        <c:varyColors val="0"/>
        <c:ser>
          <c:idx val="0"/>
          <c:order val="0"/>
          <c:tx>
            <c:strRef>
              <c:f>'Nitrogen Trends'!$A$104</c:f>
              <c:strCache>
                <c:ptCount val="1"/>
                <c:pt idx="0">
                  <c:v>Average Inflow</c:v>
                </c:pt>
              </c:strCache>
            </c:strRef>
          </c:tx>
          <c:spPr>
            <a:ln w="3175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'Nitrogen Trends'!$B$105:$B$128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'Nitrogen Trends'!$C$105:$C$128</c:f>
              <c:numCache>
                <c:formatCode>0</c:formatCode>
                <c:ptCount val="24"/>
                <c:pt idx="0">
                  <c:v>1334</c:v>
                </c:pt>
                <c:pt idx="1">
                  <c:v>1936</c:v>
                </c:pt>
                <c:pt idx="2">
                  <c:v>1238.5</c:v>
                </c:pt>
                <c:pt idx="3">
                  <c:v>1217.5</c:v>
                </c:pt>
                <c:pt idx="4">
                  <c:v>1204</c:v>
                </c:pt>
                <c:pt idx="5">
                  <c:v>992.875</c:v>
                </c:pt>
                <c:pt idx="6">
                  <c:v>609.06218750000005</c:v>
                </c:pt>
                <c:pt idx="7">
                  <c:v>530.5</c:v>
                </c:pt>
                <c:pt idx="8">
                  <c:v>356.5</c:v>
                </c:pt>
                <c:pt idx="9">
                  <c:v>1143</c:v>
                </c:pt>
                <c:pt idx="10">
                  <c:v>730</c:v>
                </c:pt>
                <c:pt idx="11">
                  <c:v>2500</c:v>
                </c:pt>
                <c:pt idx="12">
                  <c:v>1260.5</c:v>
                </c:pt>
                <c:pt idx="13">
                  <c:v>414.5</c:v>
                </c:pt>
                <c:pt idx="14">
                  <c:v>790.5</c:v>
                </c:pt>
                <c:pt idx="15">
                  <c:v>994.5</c:v>
                </c:pt>
                <c:pt idx="16">
                  <c:v>578.5</c:v>
                </c:pt>
                <c:pt idx="17">
                  <c:v>882</c:v>
                </c:pt>
                <c:pt idx="18">
                  <c:v>670</c:v>
                </c:pt>
                <c:pt idx="19">
                  <c:v>932.5</c:v>
                </c:pt>
                <c:pt idx="20">
                  <c:v>596.5</c:v>
                </c:pt>
                <c:pt idx="21">
                  <c:v>734.5</c:v>
                </c:pt>
                <c:pt idx="22">
                  <c:v>621.5</c:v>
                </c:pt>
                <c:pt idx="23">
                  <c:v>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9-443C-8DB2-077EBA972FC4}"/>
            </c:ext>
          </c:extLst>
        </c:ser>
        <c:ser>
          <c:idx val="1"/>
          <c:order val="1"/>
          <c:tx>
            <c:strRef>
              <c:f>'Nitrogen Trends'!$E$78</c:f>
              <c:strCache>
                <c:ptCount val="1"/>
                <c:pt idx="0">
                  <c:v>Reservoir Outflow</c:v>
                </c:pt>
              </c:strCache>
            </c:strRef>
          </c:tx>
          <c:spPr>
            <a:ln w="28575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'Nitrogen Trends'!$B$105:$B$128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'Nitrogen Trends'!$G$78:$G$101</c:f>
              <c:numCache>
                <c:formatCode>0</c:formatCode>
                <c:ptCount val="24"/>
                <c:pt idx="0">
                  <c:v>589</c:v>
                </c:pt>
                <c:pt idx="1">
                  <c:v>325</c:v>
                </c:pt>
                <c:pt idx="2">
                  <c:v>431</c:v>
                </c:pt>
                <c:pt idx="3">
                  <c:v>351</c:v>
                </c:pt>
                <c:pt idx="4">
                  <c:v>491</c:v>
                </c:pt>
                <c:pt idx="5">
                  <c:v>579.375</c:v>
                </c:pt>
                <c:pt idx="6">
                  <c:v>520.40125</c:v>
                </c:pt>
                <c:pt idx="7">
                  <c:v>405</c:v>
                </c:pt>
                <c:pt idx="8">
                  <c:v>226</c:v>
                </c:pt>
                <c:pt idx="9">
                  <c:v>437</c:v>
                </c:pt>
                <c:pt idx="10">
                  <c:v>388</c:v>
                </c:pt>
                <c:pt idx="11">
                  <c:v>280</c:v>
                </c:pt>
                <c:pt idx="12">
                  <c:v>268</c:v>
                </c:pt>
                <c:pt idx="13">
                  <c:v>247</c:v>
                </c:pt>
                <c:pt idx="14">
                  <c:v>233</c:v>
                </c:pt>
                <c:pt idx="15">
                  <c:v>196</c:v>
                </c:pt>
                <c:pt idx="16">
                  <c:v>261</c:v>
                </c:pt>
                <c:pt idx="17">
                  <c:v>220</c:v>
                </c:pt>
                <c:pt idx="18">
                  <c:v>280</c:v>
                </c:pt>
                <c:pt idx="19">
                  <c:v>278</c:v>
                </c:pt>
                <c:pt idx="20">
                  <c:v>173</c:v>
                </c:pt>
                <c:pt idx="21">
                  <c:v>167</c:v>
                </c:pt>
                <c:pt idx="22">
                  <c:v>162</c:v>
                </c:pt>
                <c:pt idx="23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9-443C-8DB2-077EBA972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16736"/>
        <c:axId val="138073600"/>
      </c:lineChart>
      <c:catAx>
        <c:axId val="509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73600"/>
        <c:crossesAt val="-500"/>
        <c:auto val="1"/>
        <c:lblAlgn val="ctr"/>
        <c:lblOffset val="100"/>
        <c:tickLblSkip val="1"/>
        <c:tickMarkSkip val="1"/>
        <c:noMultiLvlLbl val="0"/>
      </c:catAx>
      <c:valAx>
        <c:axId val="13807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3.7567084078711989E-2"/>
              <c:y val="0.364407669380356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1673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1990752811753"/>
          <c:y val="0.15840055231719832"/>
          <c:w val="0.24645509377553432"/>
          <c:h val="0.14044268989538644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EGL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40431190562041"/>
          <c:y val="0.12385425780110819"/>
          <c:w val="0.84893148326919676"/>
          <c:h val="0.50384696704578591"/>
        </c:manualLayout>
      </c:layout>
      <c:lineChart>
        <c:grouping val="standard"/>
        <c:varyColors val="0"/>
        <c:ser>
          <c:idx val="0"/>
          <c:order val="0"/>
          <c:tx>
            <c:strRef>
              <c:f>'EGL Summary'!$A$4:$A$12</c:f>
              <c:strCache>
                <c:ptCount val="1"/>
                <c:pt idx="0">
                  <c:v>EGL 4a</c:v>
                </c:pt>
              </c:strCache>
            </c:strRef>
          </c:tx>
          <c:marker>
            <c:symbol val="none"/>
          </c:marker>
          <c:cat>
            <c:numRef>
              <c:f>'EGL Summary'!$C$19:$H$19</c:f>
              <c:numCache>
                <c:formatCode>m/d/yyyy</c:formatCode>
                <c:ptCount val="6"/>
                <c:pt idx="0">
                  <c:v>41773</c:v>
                </c:pt>
                <c:pt idx="1">
                  <c:v>41806</c:v>
                </c:pt>
                <c:pt idx="2">
                  <c:v>41827</c:v>
                </c:pt>
                <c:pt idx="3">
                  <c:v>41871</c:v>
                </c:pt>
                <c:pt idx="4">
                  <c:v>41897</c:v>
                </c:pt>
                <c:pt idx="5">
                  <c:v>41918</c:v>
                </c:pt>
              </c:numCache>
            </c:numRef>
          </c:cat>
          <c:val>
            <c:numRef>
              <c:f>'EGL Summary'!$C$7:$H$7</c:f>
              <c:numCache>
                <c:formatCode>General</c:formatCode>
                <c:ptCount val="6"/>
                <c:pt idx="0">
                  <c:v>19</c:v>
                </c:pt>
                <c:pt idx="1">
                  <c:v>17</c:v>
                </c:pt>
                <c:pt idx="2">
                  <c:v>15</c:v>
                </c:pt>
                <c:pt idx="3" formatCode="#,##0">
                  <c:v>14</c:v>
                </c:pt>
                <c:pt idx="4">
                  <c:v>9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C-45B0-9E8B-637E68ED37AB}"/>
            </c:ext>
          </c:extLst>
        </c:ser>
        <c:ser>
          <c:idx val="1"/>
          <c:order val="1"/>
          <c:tx>
            <c:strRef>
              <c:f>'EGL Summary'!$A$13:$A$18</c:f>
              <c:strCache>
                <c:ptCount val="1"/>
                <c:pt idx="0">
                  <c:v>EGL 4e</c:v>
                </c:pt>
              </c:strCache>
            </c:strRef>
          </c:tx>
          <c:marker>
            <c:symbol val="none"/>
          </c:marker>
          <c:cat>
            <c:numRef>
              <c:f>'EGL Summary'!$C$19:$H$19</c:f>
              <c:numCache>
                <c:formatCode>m/d/yyyy</c:formatCode>
                <c:ptCount val="6"/>
                <c:pt idx="0">
                  <c:v>41773</c:v>
                </c:pt>
                <c:pt idx="1">
                  <c:v>41806</c:v>
                </c:pt>
                <c:pt idx="2">
                  <c:v>41827</c:v>
                </c:pt>
                <c:pt idx="3">
                  <c:v>41871</c:v>
                </c:pt>
                <c:pt idx="4">
                  <c:v>41897</c:v>
                </c:pt>
                <c:pt idx="5">
                  <c:v>41918</c:v>
                </c:pt>
              </c:numCache>
            </c:numRef>
          </c:cat>
          <c:val>
            <c:numRef>
              <c:f>'EGL Summary'!$C$16:$H$16</c:f>
              <c:numCache>
                <c:formatCode>General</c:formatCode>
                <c:ptCount val="6"/>
                <c:pt idx="0">
                  <c:v>22</c:v>
                </c:pt>
                <c:pt idx="1">
                  <c:v>21</c:v>
                </c:pt>
                <c:pt idx="2">
                  <c:v>12</c:v>
                </c:pt>
                <c:pt idx="3" formatCode="#,##0">
                  <c:v>30</c:v>
                </c:pt>
                <c:pt idx="4">
                  <c:v>21</c:v>
                </c:pt>
                <c:pt idx="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C-45B0-9E8B-637E68ED3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28864"/>
        <c:axId val="116230400"/>
      </c:lineChart>
      <c:dateAx>
        <c:axId val="116228864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116230400"/>
        <c:crosses val="autoZero"/>
        <c:auto val="1"/>
        <c:lblOffset val="100"/>
        <c:baseTimeUnit val="days"/>
        <c:majorUnit val="1"/>
        <c:majorTimeUnit val="months"/>
      </c:dateAx>
      <c:valAx>
        <c:axId val="11623040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1.6185929345039221E-2"/>
              <c:y val="0.182212786781938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6228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Nitrogen Loading into EGL Pounds/Month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Summary'!$H$85</c:f>
              <c:strCache>
                <c:ptCount val="1"/>
                <c:pt idx="0">
                  <c:v>TN</c:v>
                </c:pt>
              </c:strCache>
            </c:strRef>
          </c:tx>
          <c:invertIfNegative val="0"/>
          <c:cat>
            <c:numRef>
              <c:f>'EGL Summary'!$B$86:$B$91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'EGL Summary'!$H$86:$H$91</c:f>
              <c:numCache>
                <c:formatCode>#,##0</c:formatCode>
                <c:ptCount val="6"/>
                <c:pt idx="0">
                  <c:v>2230.9869681120003</c:v>
                </c:pt>
                <c:pt idx="1">
                  <c:v>5026.5891081000009</c:v>
                </c:pt>
                <c:pt idx="2">
                  <c:v>4338.7741756799996</c:v>
                </c:pt>
                <c:pt idx="3">
                  <c:v>2901.5552299860005</c:v>
                </c:pt>
                <c:pt idx="4">
                  <c:v>1768.5396902250002</c:v>
                </c:pt>
                <c:pt idx="5">
                  <c:v>1023.0936636480001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4-48A0-9026-906EC7E4A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6239744"/>
        <c:axId val="116262016"/>
      </c:barChart>
      <c:dateAx>
        <c:axId val="1162397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6262016"/>
        <c:crosses val="autoZero"/>
        <c:auto val="1"/>
        <c:lblOffset val="100"/>
        <c:baseTimeUnit val="months"/>
      </c:dateAx>
      <c:valAx>
        <c:axId val="116262016"/>
        <c:scaling>
          <c:orientation val="minMax"/>
        </c:scaling>
        <c:delete val="0"/>
        <c:axPos val="l"/>
        <c:majorGridlines/>
        <c:min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623974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42000">
          <a:srgbClr val="4BACC6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Loading into EGL Pounds/Month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Summary'!$I$85</c:f>
              <c:strCache>
                <c:ptCount val="1"/>
                <c:pt idx="0">
                  <c:v>TP</c:v>
                </c:pt>
              </c:strCache>
            </c:strRef>
          </c:tx>
          <c:invertIfNegative val="0"/>
          <c:cat>
            <c:numRef>
              <c:f>'EGL Summary'!$B$86:$B$91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'EGL Summary'!$I$86:$I$91</c:f>
              <c:numCache>
                <c:formatCode>0</c:formatCode>
                <c:ptCount val="6"/>
                <c:pt idx="0">
                  <c:v>155.84100144900003</c:v>
                </c:pt>
                <c:pt idx="1">
                  <c:v>294.66212013000001</c:v>
                </c:pt>
                <c:pt idx="2">
                  <c:v>225.97782164999998</c:v>
                </c:pt>
                <c:pt idx="3">
                  <c:v>126.54758012400002</c:v>
                </c:pt>
                <c:pt idx="4">
                  <c:v>57.879480771000011</c:v>
                </c:pt>
                <c:pt idx="5">
                  <c:v>133.91278320000001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0-43C1-B606-013D87A59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85824"/>
        <c:axId val="116287360"/>
      </c:barChart>
      <c:dateAx>
        <c:axId val="116285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6287360"/>
        <c:crosses val="autoZero"/>
        <c:auto val="1"/>
        <c:lblOffset val="100"/>
        <c:baseTimeUnit val="months"/>
      </c:dateAx>
      <c:valAx>
        <c:axId val="116287360"/>
        <c:scaling>
          <c:orientation val="minMax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crossAx val="11628582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42000">
          <a:srgbClr val="4BACC6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Estimated Inflow into EGL ac-ft/ mo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Summary'!$D$85</c:f>
              <c:strCache>
                <c:ptCount val="1"/>
                <c:pt idx="0">
                  <c:v>ac-ft/ mo</c:v>
                </c:pt>
              </c:strCache>
            </c:strRef>
          </c:tx>
          <c:invertIfNegative val="0"/>
          <c:cat>
            <c:numRef>
              <c:f>'EGL Summary'!$B$86:$B$91</c:f>
              <c:numCache>
                <c:formatCode>m/d/yyyy</c:formatCode>
                <c:ptCount val="6"/>
                <c:pt idx="0">
                  <c:v>41774</c:v>
                </c:pt>
                <c:pt idx="1">
                  <c:v>41802</c:v>
                </c:pt>
                <c:pt idx="2">
                  <c:v>41837</c:v>
                </c:pt>
                <c:pt idx="3">
                  <c:v>41865</c:v>
                </c:pt>
                <c:pt idx="4">
                  <c:v>41898</c:v>
                </c:pt>
                <c:pt idx="5">
                  <c:v>41926</c:v>
                </c:pt>
              </c:numCache>
            </c:numRef>
          </c:cat>
          <c:val>
            <c:numRef>
              <c:f>'EGL Summary'!$D$86:$D$91</c:f>
              <c:numCache>
                <c:formatCode>#,##0</c:formatCode>
                <c:ptCount val="6"/>
                <c:pt idx="0">
                  <c:v>3012.1770000000001</c:v>
                </c:pt>
                <c:pt idx="1">
                  <c:v>6365.43</c:v>
                </c:pt>
                <c:pt idx="2">
                  <c:v>5532.57</c:v>
                </c:pt>
                <c:pt idx="3">
                  <c:v>3319.5420000000004</c:v>
                </c:pt>
                <c:pt idx="4">
                  <c:v>2361.7530000000002</c:v>
                </c:pt>
                <c:pt idx="5">
                  <c:v>1967.1360000000002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809-80E5-C25DA719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07072"/>
        <c:axId val="116308608"/>
      </c:barChart>
      <c:dateAx>
        <c:axId val="116307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6308608"/>
        <c:crosses val="autoZero"/>
        <c:auto val="1"/>
        <c:lblOffset val="100"/>
        <c:baseTimeUnit val="months"/>
      </c:dateAx>
      <c:valAx>
        <c:axId val="116308608"/>
        <c:scaling>
          <c:orientation val="minMax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116307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42000">
          <a:srgbClr val="4BACC6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 Site 14a Morrison Total Phosphorus, ug/l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'14a TP Morrison'!$B$2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'14a TP Morrison'!$A$7:$A$9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</c:strCache>
            </c:strRef>
          </c:cat>
          <c:val>
            <c:numRef>
              <c:f>'14a TP Morrison'!$B$7:$B$9</c:f>
              <c:numCache>
                <c:formatCode>#,##0</c:formatCode>
                <c:ptCount val="3"/>
                <c:pt idx="0">
                  <c:v>24</c:v>
                </c:pt>
                <c:pt idx="1">
                  <c:v>30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8-41C8-8194-3F45A9A5F3FD}"/>
            </c:ext>
          </c:extLst>
        </c:ser>
        <c:ser>
          <c:idx val="1"/>
          <c:order val="1"/>
          <c:tx>
            <c:strRef>
              <c:f>'14a TP Morrison'!$C$2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val>
            <c:numRef>
              <c:f>'14a TP Morrison'!$C$7:$C$9</c:f>
              <c:numCache>
                <c:formatCode>#,##0</c:formatCode>
                <c:ptCount val="3"/>
                <c:pt idx="0">
                  <c:v>18</c:v>
                </c:pt>
                <c:pt idx="1">
                  <c:v>25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8-41C8-8194-3F45A9A5F3FD}"/>
            </c:ext>
          </c:extLst>
        </c:ser>
        <c:ser>
          <c:idx val="2"/>
          <c:order val="2"/>
          <c:tx>
            <c:strRef>
              <c:f>'14a TP Morrison'!$D$2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val>
            <c:numRef>
              <c:f>'14a TP Morrison'!$D$7:$D$9</c:f>
              <c:numCache>
                <c:formatCode>#,##0</c:formatCode>
                <c:ptCount val="3"/>
                <c:pt idx="0">
                  <c:v>33</c:v>
                </c:pt>
                <c:pt idx="1">
                  <c:v>26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38-41C8-8194-3F45A9A5F3FD}"/>
            </c:ext>
          </c:extLst>
        </c:ser>
        <c:ser>
          <c:idx val="3"/>
          <c:order val="3"/>
          <c:tx>
            <c:strRef>
              <c:f>'14a TP Morrison'!$E$2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val>
            <c:numRef>
              <c:f>'14a TP Morrison'!$E$7:$E$9</c:f>
              <c:numCache>
                <c:formatCode>#,##0</c:formatCode>
                <c:ptCount val="3"/>
                <c:pt idx="0">
                  <c:v>21</c:v>
                </c:pt>
                <c:pt idx="1">
                  <c:v>37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38-41C8-8194-3F45A9A5F3FD}"/>
            </c:ext>
          </c:extLst>
        </c:ser>
        <c:ser>
          <c:idx val="4"/>
          <c:order val="4"/>
          <c:tx>
            <c:strRef>
              <c:f>'14a TP Morrison'!$F$2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'14a TP Morrison'!$F$7:$F$9</c:f>
              <c:numCache>
                <c:formatCode>#,##0</c:formatCode>
                <c:ptCount val="3"/>
                <c:pt idx="0">
                  <c:v>43</c:v>
                </c:pt>
                <c:pt idx="1">
                  <c:v>13</c:v>
                </c:pt>
                <c:pt idx="2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38-41C8-8194-3F45A9A5F3FD}"/>
            </c:ext>
          </c:extLst>
        </c:ser>
        <c:ser>
          <c:idx val="5"/>
          <c:order val="5"/>
          <c:tx>
            <c:strRef>
              <c:f>'14a TP Morrison'!$G$2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'14a TP Morrison'!$G$7:$G$9</c:f>
              <c:numCache>
                <c:formatCode>#,##0</c:formatCode>
                <c:ptCount val="3"/>
                <c:pt idx="0">
                  <c:v>60</c:v>
                </c:pt>
                <c:pt idx="1">
                  <c:v>43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38-41C8-8194-3F45A9A5F3FD}"/>
            </c:ext>
          </c:extLst>
        </c:ser>
        <c:ser>
          <c:idx val="6"/>
          <c:order val="6"/>
          <c:tx>
            <c:strRef>
              <c:f>'14a TP Morrison'!$H$2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'14a TP Morrison'!$H$7:$H$9</c:f>
              <c:numCache>
                <c:formatCode>#,##0</c:formatCode>
                <c:ptCount val="3"/>
                <c:pt idx="0">
                  <c:v>45</c:v>
                </c:pt>
                <c:pt idx="1">
                  <c:v>85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38-41C8-8194-3F45A9A5F3FD}"/>
            </c:ext>
          </c:extLst>
        </c:ser>
        <c:ser>
          <c:idx val="7"/>
          <c:order val="7"/>
          <c:tx>
            <c:strRef>
              <c:f>'14a TP Morrison'!$I$2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'14a TP Morrison'!$I$7:$I$9</c:f>
              <c:numCache>
                <c:formatCode>#,##0</c:formatCode>
                <c:ptCount val="3"/>
                <c:pt idx="0">
                  <c:v>182</c:v>
                </c:pt>
                <c:pt idx="1">
                  <c:v>29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38-41C8-8194-3F45A9A5F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6424704"/>
        <c:axId val="116426240"/>
      </c:barChart>
      <c:catAx>
        <c:axId val="116424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6426240"/>
        <c:crosses val="autoZero"/>
        <c:auto val="1"/>
        <c:lblAlgn val="ctr"/>
        <c:lblOffset val="100"/>
        <c:noMultiLvlLbl val="0"/>
      </c:catAx>
      <c:valAx>
        <c:axId val="1164262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6424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13" Type="http://schemas.openxmlformats.org/officeDocument/2006/relationships/chart" Target="../charts/chart83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12" Type="http://schemas.openxmlformats.org/officeDocument/2006/relationships/chart" Target="../charts/chart82.xml"/><Relationship Id="rId17" Type="http://schemas.openxmlformats.org/officeDocument/2006/relationships/chart" Target="../charts/chart87.xml"/><Relationship Id="rId2" Type="http://schemas.openxmlformats.org/officeDocument/2006/relationships/chart" Target="../charts/chart72.xml"/><Relationship Id="rId16" Type="http://schemas.openxmlformats.org/officeDocument/2006/relationships/chart" Target="../charts/chart86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11" Type="http://schemas.openxmlformats.org/officeDocument/2006/relationships/chart" Target="../charts/chart81.xml"/><Relationship Id="rId5" Type="http://schemas.openxmlformats.org/officeDocument/2006/relationships/chart" Target="../charts/chart75.xml"/><Relationship Id="rId15" Type="http://schemas.openxmlformats.org/officeDocument/2006/relationships/chart" Target="../charts/chart8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Relationship Id="rId14" Type="http://schemas.openxmlformats.org/officeDocument/2006/relationships/chart" Target="../charts/chart8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6" Type="http://schemas.openxmlformats.org/officeDocument/2006/relationships/chart" Target="../charts/chart93.xml"/><Relationship Id="rId5" Type="http://schemas.openxmlformats.org/officeDocument/2006/relationships/chart" Target="../charts/chart92.xml"/><Relationship Id="rId4" Type="http://schemas.openxmlformats.org/officeDocument/2006/relationships/chart" Target="../charts/chart9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9525</xdr:rowOff>
    </xdr:from>
    <xdr:to>
      <xdr:col>16</xdr:col>
      <xdr:colOff>47625</xdr:colOff>
      <xdr:row>45</xdr:row>
      <xdr:rowOff>133350</xdr:rowOff>
    </xdr:to>
    <xdr:pic>
      <xdr:nvPicPr>
        <xdr:cNvPr id="2" name="Picture 2" descr="bclp_water qual_sample-sit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71450"/>
          <a:ext cx="9525000" cy="724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0.32385</cdr:x>
      <cdr:y>0.5757</cdr:y>
    </cdr:from>
    <cdr:to>
      <cdr:x>0.32385</cdr:x>
      <cdr:y>0.5757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0350" y="186209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Mesotrophic/Eutrophic Boundary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521609</xdr:colOff>
      <xdr:row>24</xdr:row>
      <xdr:rowOff>90714</xdr:rowOff>
    </xdr:from>
    <xdr:to>
      <xdr:col>18</xdr:col>
      <xdr:colOff>144781</xdr:colOff>
      <xdr:row>45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525780</xdr:colOff>
      <xdr:row>24</xdr:row>
      <xdr:rowOff>104774</xdr:rowOff>
    </xdr:from>
    <xdr:to>
      <xdr:col>9</xdr:col>
      <xdr:colOff>453390</xdr:colOff>
      <xdr:row>45</xdr:row>
      <xdr:rowOff>76200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378276</xdr:colOff>
      <xdr:row>54</xdr:row>
      <xdr:rowOff>298449</xdr:rowOff>
    </xdr:from>
    <xdr:to>
      <xdr:col>16</xdr:col>
      <xdr:colOff>215447</xdr:colOff>
      <xdr:row>77</xdr:row>
      <xdr:rowOff>102052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23</xdr:row>
      <xdr:rowOff>158749</xdr:rowOff>
    </xdr:from>
    <xdr:to>
      <xdr:col>29</xdr:col>
      <xdr:colOff>238124</xdr:colOff>
      <xdr:row>45</xdr:row>
      <xdr:rowOff>113392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782411</xdr:colOff>
      <xdr:row>110</xdr:row>
      <xdr:rowOff>79376</xdr:rowOff>
    </xdr:from>
    <xdr:to>
      <xdr:col>23</xdr:col>
      <xdr:colOff>1065893</xdr:colOff>
      <xdr:row>138</xdr:row>
      <xdr:rowOff>79375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333375</xdr:colOff>
      <xdr:row>1</xdr:row>
      <xdr:rowOff>175260</xdr:rowOff>
    </xdr:from>
    <xdr:to>
      <xdr:col>33</xdr:col>
      <xdr:colOff>469900</xdr:colOff>
      <xdr:row>25</xdr:row>
      <xdr:rowOff>48260</xdr:rowOff>
    </xdr:to>
    <xdr:graphicFrame macro="">
      <xdr:nvGraphicFramePr>
        <xdr:cNvPr id="23721" name="Chart 1">
          <a:extLst>
            <a:ext uri="{FF2B5EF4-FFF2-40B4-BE49-F238E27FC236}">
              <a16:creationId xmlns:a16="http://schemas.microsoft.com/office/drawing/2014/main" id="{00000000-0008-0000-0900-0000A9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345440</xdr:colOff>
      <xdr:row>26</xdr:row>
      <xdr:rowOff>48260</xdr:rowOff>
    </xdr:from>
    <xdr:to>
      <xdr:col>33</xdr:col>
      <xdr:colOff>495300</xdr:colOff>
      <xdr:row>54</xdr:row>
      <xdr:rowOff>126999</xdr:rowOff>
    </xdr:to>
    <xdr:graphicFrame macro="">
      <xdr:nvGraphicFramePr>
        <xdr:cNvPr id="23722" name="Chart 2">
          <a:extLst>
            <a:ext uri="{FF2B5EF4-FFF2-40B4-BE49-F238E27FC236}">
              <a16:creationId xmlns:a16="http://schemas.microsoft.com/office/drawing/2014/main" id="{00000000-0008-0000-0900-0000AA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43814</xdr:colOff>
      <xdr:row>27</xdr:row>
      <xdr:rowOff>43814</xdr:rowOff>
    </xdr:from>
    <xdr:to>
      <xdr:col>30</xdr:col>
      <xdr:colOff>419100</xdr:colOff>
      <xdr:row>52</xdr:row>
      <xdr:rowOff>20320</xdr:rowOff>
    </xdr:to>
    <xdr:graphicFrame macro="">
      <xdr:nvGraphicFramePr>
        <xdr:cNvPr id="29865" name="Chart 1">
          <a:extLst>
            <a:ext uri="{FF2B5EF4-FFF2-40B4-BE49-F238E27FC236}">
              <a16:creationId xmlns:a16="http://schemas.microsoft.com/office/drawing/2014/main" id="{00000000-0008-0000-0A00-0000A9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819150</xdr:colOff>
      <xdr:row>1</xdr:row>
      <xdr:rowOff>11430</xdr:rowOff>
    </xdr:from>
    <xdr:to>
      <xdr:col>30</xdr:col>
      <xdr:colOff>533400</xdr:colOff>
      <xdr:row>24</xdr:row>
      <xdr:rowOff>170180</xdr:rowOff>
    </xdr:to>
    <xdr:graphicFrame macro="">
      <xdr:nvGraphicFramePr>
        <xdr:cNvPr id="29866" name="Chart 2">
          <a:extLst>
            <a:ext uri="{FF2B5EF4-FFF2-40B4-BE49-F238E27FC236}">
              <a16:creationId xmlns:a16="http://schemas.microsoft.com/office/drawing/2014/main" id="{00000000-0008-0000-0A00-0000AA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32</xdr:row>
      <xdr:rowOff>139700</xdr:rowOff>
    </xdr:from>
    <xdr:to>
      <xdr:col>31</xdr:col>
      <xdr:colOff>584200</xdr:colOff>
      <xdr:row>59</xdr:row>
      <xdr:rowOff>152400</xdr:rowOff>
    </xdr:to>
    <xdr:graphicFrame macro="">
      <xdr:nvGraphicFramePr>
        <xdr:cNvPr id="24661" name="Chart 1">
          <a:extLst>
            <a:ext uri="{FF2B5EF4-FFF2-40B4-BE49-F238E27FC236}">
              <a16:creationId xmlns:a16="http://schemas.microsoft.com/office/drawing/2014/main" id="{00000000-0008-0000-0B00-00005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670560</xdr:colOff>
      <xdr:row>3</xdr:row>
      <xdr:rowOff>93980</xdr:rowOff>
    </xdr:from>
    <xdr:to>
      <xdr:col>31</xdr:col>
      <xdr:colOff>492760</xdr:colOff>
      <xdr:row>32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698500</xdr:colOff>
      <xdr:row>1</xdr:row>
      <xdr:rowOff>130174</xdr:rowOff>
    </xdr:from>
    <xdr:to>
      <xdr:col>36</xdr:col>
      <xdr:colOff>368300</xdr:colOff>
      <xdr:row>29</xdr:row>
      <xdr:rowOff>114300</xdr:rowOff>
    </xdr:to>
    <xdr:graphicFrame macro="">
      <xdr:nvGraphicFramePr>
        <xdr:cNvPr id="17493" name="Chart 1">
          <a:extLst>
            <a:ext uri="{FF2B5EF4-FFF2-40B4-BE49-F238E27FC236}">
              <a16:creationId xmlns:a16="http://schemas.microsoft.com/office/drawing/2014/main" id="{00000000-0008-0000-0C00-00005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38100</xdr:colOff>
      <xdr:row>32</xdr:row>
      <xdr:rowOff>177800</xdr:rowOff>
    </xdr:from>
    <xdr:to>
      <xdr:col>36</xdr:col>
      <xdr:colOff>444500</xdr:colOff>
      <xdr:row>59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325751</xdr:colOff>
      <xdr:row>10</xdr:row>
      <xdr:rowOff>154303</xdr:rowOff>
    </xdr:from>
    <xdr:to>
      <xdr:col>17</xdr:col>
      <xdr:colOff>95249</xdr:colOff>
      <xdr:row>37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333374</xdr:colOff>
      <xdr:row>10</xdr:row>
      <xdr:rowOff>97155</xdr:rowOff>
    </xdr:from>
    <xdr:to>
      <xdr:col>34</xdr:col>
      <xdr:colOff>209550</xdr:colOff>
      <xdr:row>35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21</xdr:row>
      <xdr:rowOff>3174</xdr:rowOff>
    </xdr:from>
    <xdr:to>
      <xdr:col>12</xdr:col>
      <xdr:colOff>533400</xdr:colOff>
      <xdr:row>42</xdr:row>
      <xdr:rowOff>101600</xdr:rowOff>
    </xdr:to>
    <xdr:graphicFrame macro="">
      <xdr:nvGraphicFramePr>
        <xdr:cNvPr id="33963" name="Chart 1">
          <a:extLst>
            <a:ext uri="{FF2B5EF4-FFF2-40B4-BE49-F238E27FC236}">
              <a16:creationId xmlns:a16="http://schemas.microsoft.com/office/drawing/2014/main" id="{00000000-0008-0000-0E00-0000AB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177800</xdr:colOff>
      <xdr:row>19</xdr:row>
      <xdr:rowOff>101600</xdr:rowOff>
    </xdr:from>
    <xdr:to>
      <xdr:col>26</xdr:col>
      <xdr:colOff>416560</xdr:colOff>
      <xdr:row>42</xdr:row>
      <xdr:rowOff>139700</xdr:rowOff>
    </xdr:to>
    <xdr:graphicFrame macro="">
      <xdr:nvGraphicFramePr>
        <xdr:cNvPr id="33964" name="Chart 2">
          <a:extLst>
            <a:ext uri="{FF2B5EF4-FFF2-40B4-BE49-F238E27FC236}">
              <a16:creationId xmlns:a16="http://schemas.microsoft.com/office/drawing/2014/main" id="{00000000-0008-0000-0E00-0000AC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876300</xdr:colOff>
      <xdr:row>61</xdr:row>
      <xdr:rowOff>38100</xdr:rowOff>
    </xdr:from>
    <xdr:to>
      <xdr:col>14</xdr:col>
      <xdr:colOff>375920</xdr:colOff>
      <xdr:row>86</xdr:row>
      <xdr:rowOff>162560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36</xdr:row>
      <xdr:rowOff>63500</xdr:rowOff>
    </xdr:from>
    <xdr:to>
      <xdr:col>10</xdr:col>
      <xdr:colOff>723900</xdr:colOff>
      <xdr:row>64</xdr:row>
      <xdr:rowOff>63500</xdr:rowOff>
    </xdr:to>
    <xdr:graphicFrame macro="">
      <xdr:nvGraphicFramePr>
        <xdr:cNvPr id="28757" name="Chart 1">
          <a:extLst>
            <a:ext uri="{FF2B5EF4-FFF2-40B4-BE49-F238E27FC236}">
              <a16:creationId xmlns:a16="http://schemas.microsoft.com/office/drawing/2014/main" id="{00000000-0008-0000-0F00-000055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546100</xdr:colOff>
      <xdr:row>36</xdr:row>
      <xdr:rowOff>139700</xdr:rowOff>
    </xdr:from>
    <xdr:to>
      <xdr:col>24</xdr:col>
      <xdr:colOff>127000</xdr:colOff>
      <xdr:row>64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584200</xdr:colOff>
      <xdr:row>67</xdr:row>
      <xdr:rowOff>152400</xdr:rowOff>
    </xdr:from>
    <xdr:to>
      <xdr:col>11</xdr:col>
      <xdr:colOff>2540</xdr:colOff>
      <xdr:row>88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381000</xdr:colOff>
      <xdr:row>67</xdr:row>
      <xdr:rowOff>152400</xdr:rowOff>
    </xdr:from>
    <xdr:to>
      <xdr:col>24</xdr:col>
      <xdr:colOff>213360</xdr:colOff>
      <xdr:row>88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815975</xdr:colOff>
      <xdr:row>23</xdr:row>
      <xdr:rowOff>139700</xdr:rowOff>
    </xdr:from>
    <xdr:to>
      <xdr:col>12</xdr:col>
      <xdr:colOff>345440</xdr:colOff>
      <xdr:row>49</xdr:row>
      <xdr:rowOff>132080</xdr:rowOff>
    </xdr:to>
    <xdr:graphicFrame macro="">
      <xdr:nvGraphicFramePr>
        <xdr:cNvPr id="18517" name="Chart 1">
          <a:extLst>
            <a:ext uri="{FF2B5EF4-FFF2-40B4-BE49-F238E27FC236}">
              <a16:creationId xmlns:a16="http://schemas.microsoft.com/office/drawing/2014/main" id="{00000000-0008-0000-1000-000055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22</xdr:row>
      <xdr:rowOff>123825</xdr:rowOff>
    </xdr:from>
    <xdr:to>
      <xdr:col>12</xdr:col>
      <xdr:colOff>114300</xdr:colOff>
      <xdr:row>37</xdr:row>
      <xdr:rowOff>38100</xdr:rowOff>
    </xdr:to>
    <xdr:graphicFrame macro="">
      <xdr:nvGraphicFramePr>
        <xdr:cNvPr id="1445" name="Chart 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22</xdr:row>
      <xdr:rowOff>123825</xdr:rowOff>
    </xdr:from>
    <xdr:to>
      <xdr:col>15</xdr:col>
      <xdr:colOff>314325</xdr:colOff>
      <xdr:row>37</xdr:row>
      <xdr:rowOff>38100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55</xdr:row>
      <xdr:rowOff>0</xdr:rowOff>
    </xdr:from>
    <xdr:to>
      <xdr:col>16</xdr:col>
      <xdr:colOff>152400</xdr:colOff>
      <xdr:row>70</xdr:row>
      <xdr:rowOff>95250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285749</xdr:colOff>
      <xdr:row>37</xdr:row>
      <xdr:rowOff>152401</xdr:rowOff>
    </xdr:from>
    <xdr:to>
      <xdr:col>15</xdr:col>
      <xdr:colOff>333374</xdr:colOff>
      <xdr:row>53</xdr:row>
      <xdr:rowOff>133351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9525</xdr:colOff>
      <xdr:row>22</xdr:row>
      <xdr:rowOff>152400</xdr:rowOff>
    </xdr:from>
    <xdr:to>
      <xdr:col>31</xdr:col>
      <xdr:colOff>388620</xdr:colOff>
      <xdr:row>37</xdr:row>
      <xdr:rowOff>66675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9525</xdr:colOff>
      <xdr:row>38</xdr:row>
      <xdr:rowOff>19050</xdr:rowOff>
    </xdr:from>
    <xdr:to>
      <xdr:col>31</xdr:col>
      <xdr:colOff>373380</xdr:colOff>
      <xdr:row>52</xdr:row>
      <xdr:rowOff>152399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250824</xdr:colOff>
      <xdr:row>22</xdr:row>
      <xdr:rowOff>158750</xdr:rowOff>
    </xdr:from>
    <xdr:to>
      <xdr:col>21</xdr:col>
      <xdr:colOff>165099</xdr:colOff>
      <xdr:row>49</xdr:row>
      <xdr:rowOff>101600</xdr:rowOff>
    </xdr:to>
    <xdr:graphicFrame macro="">
      <xdr:nvGraphicFramePr>
        <xdr:cNvPr id="12457" name="Chart 1">
          <a:extLst>
            <a:ext uri="{FF2B5EF4-FFF2-40B4-BE49-F238E27FC236}">
              <a16:creationId xmlns:a16="http://schemas.microsoft.com/office/drawing/2014/main" id="{00000000-0008-0000-1100-0000A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22</xdr:row>
      <xdr:rowOff>144144</xdr:rowOff>
    </xdr:from>
    <xdr:to>
      <xdr:col>9</xdr:col>
      <xdr:colOff>692785</xdr:colOff>
      <xdr:row>49</xdr:row>
      <xdr:rowOff>160020</xdr:rowOff>
    </xdr:to>
    <xdr:graphicFrame macro="">
      <xdr:nvGraphicFramePr>
        <xdr:cNvPr id="12458" name="Chart 2">
          <a:extLst>
            <a:ext uri="{FF2B5EF4-FFF2-40B4-BE49-F238E27FC236}">
              <a16:creationId xmlns:a16="http://schemas.microsoft.com/office/drawing/2014/main" id="{00000000-0008-0000-1100-0000A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628648</xdr:colOff>
      <xdr:row>37</xdr:row>
      <xdr:rowOff>47625</xdr:rowOff>
    </xdr:from>
    <xdr:to>
      <xdr:col>9</xdr:col>
      <xdr:colOff>523874</xdr:colOff>
      <xdr:row>56</xdr:row>
      <xdr:rowOff>24741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235032</xdr:colOff>
      <xdr:row>37</xdr:row>
      <xdr:rowOff>61851</xdr:rowOff>
    </xdr:from>
    <xdr:to>
      <xdr:col>21</xdr:col>
      <xdr:colOff>0</xdr:colOff>
      <xdr:row>56</xdr:row>
      <xdr:rowOff>123701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619122</xdr:colOff>
      <xdr:row>58</xdr:row>
      <xdr:rowOff>23812</xdr:rowOff>
    </xdr:from>
    <xdr:to>
      <xdr:col>9</xdr:col>
      <xdr:colOff>476249</xdr:colOff>
      <xdr:row>78</xdr:row>
      <xdr:rowOff>61911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416719</xdr:colOff>
      <xdr:row>79</xdr:row>
      <xdr:rowOff>95250</xdr:rowOff>
    </xdr:from>
    <xdr:to>
      <xdr:col>9</xdr:col>
      <xdr:colOff>333375</xdr:colOff>
      <xdr:row>103</xdr:row>
      <xdr:rowOff>63707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321622</xdr:colOff>
      <xdr:row>79</xdr:row>
      <xdr:rowOff>98960</xdr:rowOff>
    </xdr:from>
    <xdr:to>
      <xdr:col>21</xdr:col>
      <xdr:colOff>0</xdr:colOff>
      <xdr:row>103</xdr:row>
      <xdr:rowOff>59531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213076</xdr:colOff>
      <xdr:row>57</xdr:row>
      <xdr:rowOff>142875</xdr:rowOff>
    </xdr:from>
    <xdr:to>
      <xdr:col>20</xdr:col>
      <xdr:colOff>257175</xdr:colOff>
      <xdr:row>78</xdr:row>
      <xdr:rowOff>21432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404810</xdr:colOff>
      <xdr:row>37</xdr:row>
      <xdr:rowOff>35719</xdr:rowOff>
    </xdr:from>
    <xdr:to>
      <xdr:col>28</xdr:col>
      <xdr:colOff>1000125</xdr:colOff>
      <xdr:row>57</xdr:row>
      <xdr:rowOff>119062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102870</xdr:colOff>
      <xdr:row>39</xdr:row>
      <xdr:rowOff>76201</xdr:rowOff>
    </xdr:from>
    <xdr:to>
      <xdr:col>25</xdr:col>
      <xdr:colOff>198120</xdr:colOff>
      <xdr:row>57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80010</xdr:colOff>
      <xdr:row>58</xdr:row>
      <xdr:rowOff>97154</xdr:rowOff>
    </xdr:from>
    <xdr:to>
      <xdr:col>25</xdr:col>
      <xdr:colOff>154305</xdr:colOff>
      <xdr:row>75</xdr:row>
      <xdr:rowOff>127635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70485</xdr:colOff>
      <xdr:row>18</xdr:row>
      <xdr:rowOff>7620</xdr:rowOff>
    </xdr:from>
    <xdr:to>
      <xdr:col>25</xdr:col>
      <xdr:colOff>198120</xdr:colOff>
      <xdr:row>38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102871</xdr:colOff>
      <xdr:row>77</xdr:row>
      <xdr:rowOff>175259</xdr:rowOff>
    </xdr:from>
    <xdr:to>
      <xdr:col>25</xdr:col>
      <xdr:colOff>215265</xdr:colOff>
      <xdr:row>97</xdr:row>
      <xdr:rowOff>106679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182879</xdr:colOff>
      <xdr:row>106</xdr:row>
      <xdr:rowOff>110490</xdr:rowOff>
    </xdr:from>
    <xdr:to>
      <xdr:col>20</xdr:col>
      <xdr:colOff>554354</xdr:colOff>
      <xdr:row>122</xdr:row>
      <xdr:rowOff>163830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182879</xdr:colOff>
      <xdr:row>123</xdr:row>
      <xdr:rowOff>131445</xdr:rowOff>
    </xdr:from>
    <xdr:to>
      <xdr:col>20</xdr:col>
      <xdr:colOff>573404</xdr:colOff>
      <xdr:row>140</xdr:row>
      <xdr:rowOff>140970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377190</xdr:colOff>
      <xdr:row>142</xdr:row>
      <xdr:rowOff>28574</xdr:rowOff>
    </xdr:from>
    <xdr:to>
      <xdr:col>21</xdr:col>
      <xdr:colOff>152399</xdr:colOff>
      <xdr:row>159</xdr:row>
      <xdr:rowOff>85724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100965</xdr:colOff>
      <xdr:row>142</xdr:row>
      <xdr:rowOff>5715</xdr:rowOff>
    </xdr:from>
    <xdr:to>
      <xdr:col>9</xdr:col>
      <xdr:colOff>139064</xdr:colOff>
      <xdr:row>159</xdr:row>
      <xdr:rowOff>59055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105</xdr:row>
      <xdr:rowOff>108585</xdr:rowOff>
    </xdr:from>
    <xdr:to>
      <xdr:col>8</xdr:col>
      <xdr:colOff>518160</xdr:colOff>
      <xdr:row>122</xdr:row>
      <xdr:rowOff>127635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70484</xdr:colOff>
      <xdr:row>123</xdr:row>
      <xdr:rowOff>72390</xdr:rowOff>
    </xdr:from>
    <xdr:to>
      <xdr:col>8</xdr:col>
      <xdr:colOff>598170</xdr:colOff>
      <xdr:row>140</xdr:row>
      <xdr:rowOff>154305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20</xdr:row>
      <xdr:rowOff>133348</xdr:rowOff>
    </xdr:from>
    <xdr:to>
      <xdr:col>8</xdr:col>
      <xdr:colOff>285751</xdr:colOff>
      <xdr:row>47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76199</xdr:colOff>
      <xdr:row>20</xdr:row>
      <xdr:rowOff>129541</xdr:rowOff>
    </xdr:from>
    <xdr:to>
      <xdr:col>22</xdr:col>
      <xdr:colOff>403860</xdr:colOff>
      <xdr:row>48</xdr:row>
      <xdr:rowOff>34291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533400</xdr:colOff>
      <xdr:row>48</xdr:row>
      <xdr:rowOff>118109</xdr:rowOff>
    </xdr:from>
    <xdr:to>
      <xdr:col>8</xdr:col>
      <xdr:colOff>257175</xdr:colOff>
      <xdr:row>74</xdr:row>
      <xdr:rowOff>146685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66675</xdr:colOff>
      <xdr:row>48</xdr:row>
      <xdr:rowOff>142875</xdr:rowOff>
    </xdr:from>
    <xdr:to>
      <xdr:col>22</xdr:col>
      <xdr:colOff>419100</xdr:colOff>
      <xdr:row>75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2362200</xdr:colOff>
      <xdr:row>22</xdr:row>
      <xdr:rowOff>30480</xdr:rowOff>
    </xdr:from>
    <xdr:to>
      <xdr:col>32</xdr:col>
      <xdr:colOff>297180</xdr:colOff>
      <xdr:row>37</xdr:row>
      <xdr:rowOff>144780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495300</xdr:colOff>
      <xdr:row>22</xdr:row>
      <xdr:rowOff>91440</xdr:rowOff>
    </xdr:from>
    <xdr:to>
      <xdr:col>28</xdr:col>
      <xdr:colOff>2141220</xdr:colOff>
      <xdr:row>38</xdr:row>
      <xdr:rowOff>30480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990600</xdr:colOff>
      <xdr:row>17</xdr:row>
      <xdr:rowOff>91440</xdr:rowOff>
    </xdr:from>
    <xdr:to>
      <xdr:col>43</xdr:col>
      <xdr:colOff>2743200</xdr:colOff>
      <xdr:row>34</xdr:row>
      <xdr:rowOff>7620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1051560</xdr:colOff>
      <xdr:row>34</xdr:row>
      <xdr:rowOff>144780</xdr:rowOff>
    </xdr:from>
    <xdr:to>
      <xdr:col>44</xdr:col>
      <xdr:colOff>15240</xdr:colOff>
      <xdr:row>50</xdr:row>
      <xdr:rowOff>83820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1082040</xdr:colOff>
      <xdr:row>51</xdr:row>
      <xdr:rowOff>121920</xdr:rowOff>
    </xdr:from>
    <xdr:to>
      <xdr:col>44</xdr:col>
      <xdr:colOff>0</xdr:colOff>
      <xdr:row>67</xdr:row>
      <xdr:rowOff>60960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7620</xdr:colOff>
      <xdr:row>61</xdr:row>
      <xdr:rowOff>60960</xdr:rowOff>
    </xdr:from>
    <xdr:to>
      <xdr:col>40</xdr:col>
      <xdr:colOff>99060</xdr:colOff>
      <xdr:row>75</xdr:row>
      <xdr:rowOff>60960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33</xdr:col>
      <xdr:colOff>15240</xdr:colOff>
      <xdr:row>76</xdr:row>
      <xdr:rowOff>60960</xdr:rowOff>
    </xdr:from>
    <xdr:to>
      <xdr:col>40</xdr:col>
      <xdr:colOff>106680</xdr:colOff>
      <xdr:row>91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45</xdr:col>
      <xdr:colOff>7620</xdr:colOff>
      <xdr:row>1</xdr:row>
      <xdr:rowOff>91440</xdr:rowOff>
    </xdr:from>
    <xdr:to>
      <xdr:col>48</xdr:col>
      <xdr:colOff>99060</xdr:colOff>
      <xdr:row>16</xdr:row>
      <xdr:rowOff>15240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45</xdr:col>
      <xdr:colOff>30480</xdr:colOff>
      <xdr:row>17</xdr:row>
      <xdr:rowOff>182880</xdr:rowOff>
    </xdr:from>
    <xdr:to>
      <xdr:col>48</xdr:col>
      <xdr:colOff>114300</xdr:colOff>
      <xdr:row>33</xdr:row>
      <xdr:rowOff>91440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45</xdr:col>
      <xdr:colOff>60960</xdr:colOff>
      <xdr:row>36</xdr:row>
      <xdr:rowOff>121920</xdr:rowOff>
    </xdr:from>
    <xdr:to>
      <xdr:col>48</xdr:col>
      <xdr:colOff>152400</xdr:colOff>
      <xdr:row>52</xdr:row>
      <xdr:rowOff>60960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45</xdr:col>
      <xdr:colOff>190500</xdr:colOff>
      <xdr:row>53</xdr:row>
      <xdr:rowOff>91440</xdr:rowOff>
    </xdr:from>
    <xdr:to>
      <xdr:col>48</xdr:col>
      <xdr:colOff>68580</xdr:colOff>
      <xdr:row>69</xdr:row>
      <xdr:rowOff>30480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1394460</xdr:colOff>
      <xdr:row>42</xdr:row>
      <xdr:rowOff>91440</xdr:rowOff>
    </xdr:from>
    <xdr:to>
      <xdr:col>31</xdr:col>
      <xdr:colOff>1935480</xdr:colOff>
      <xdr:row>58</xdr:row>
      <xdr:rowOff>30480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33</xdr:col>
      <xdr:colOff>68580</xdr:colOff>
      <xdr:row>102</xdr:row>
      <xdr:rowOff>0</xdr:rowOff>
    </xdr:from>
    <xdr:to>
      <xdr:col>41</xdr:col>
      <xdr:colOff>106680</xdr:colOff>
      <xdr:row>117</xdr:row>
      <xdr:rowOff>114300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25</xdr:row>
      <xdr:rowOff>114300</xdr:rowOff>
    </xdr:from>
    <xdr:to>
      <xdr:col>8</xdr:col>
      <xdr:colOff>114300</xdr:colOff>
      <xdr:row>44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45</xdr:row>
      <xdr:rowOff>95250</xdr:rowOff>
    </xdr:from>
    <xdr:to>
      <xdr:col>8</xdr:col>
      <xdr:colOff>114300</xdr:colOff>
      <xdr:row>62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361949</xdr:colOff>
      <xdr:row>63</xdr:row>
      <xdr:rowOff>30480</xdr:rowOff>
    </xdr:from>
    <xdr:to>
      <xdr:col>8</xdr:col>
      <xdr:colOff>133349</xdr:colOff>
      <xdr:row>80</xdr:row>
      <xdr:rowOff>20955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609600</xdr:colOff>
      <xdr:row>93</xdr:row>
      <xdr:rowOff>121920</xdr:rowOff>
    </xdr:from>
    <xdr:to>
      <xdr:col>7</xdr:col>
      <xdr:colOff>251460</xdr:colOff>
      <xdr:row>110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220980</xdr:colOff>
      <xdr:row>93</xdr:row>
      <xdr:rowOff>144780</xdr:rowOff>
    </xdr:from>
    <xdr:to>
      <xdr:col>15</xdr:col>
      <xdr:colOff>304800</xdr:colOff>
      <xdr:row>110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556260</xdr:colOff>
      <xdr:row>111</xdr:row>
      <xdr:rowOff>60960</xdr:rowOff>
    </xdr:from>
    <xdr:to>
      <xdr:col>7</xdr:col>
      <xdr:colOff>198120</xdr:colOff>
      <xdr:row>127</xdr:row>
      <xdr:rowOff>121920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137160</xdr:colOff>
      <xdr:row>0</xdr:row>
      <xdr:rowOff>251460</xdr:rowOff>
    </xdr:from>
    <xdr:to>
      <xdr:col>18</xdr:col>
      <xdr:colOff>579120</xdr:colOff>
      <xdr:row>16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125729</xdr:colOff>
      <xdr:row>20</xdr:row>
      <xdr:rowOff>171450</xdr:rowOff>
    </xdr:from>
    <xdr:to>
      <xdr:col>20</xdr:col>
      <xdr:colOff>1904</xdr:colOff>
      <xdr:row>40</xdr:row>
      <xdr:rowOff>160020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114299</xdr:colOff>
      <xdr:row>0</xdr:row>
      <xdr:rowOff>190501</xdr:rowOff>
    </xdr:from>
    <xdr:to>
      <xdr:col>19</xdr:col>
      <xdr:colOff>600074</xdr:colOff>
      <xdr:row>18</xdr:row>
      <xdr:rowOff>60960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89535</xdr:colOff>
      <xdr:row>44</xdr:row>
      <xdr:rowOff>80011</xdr:rowOff>
    </xdr:from>
    <xdr:to>
      <xdr:col>19</xdr:col>
      <xdr:colOff>575310</xdr:colOff>
      <xdr:row>64</xdr:row>
      <xdr:rowOff>7621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609599</xdr:colOff>
      <xdr:row>65</xdr:row>
      <xdr:rowOff>19051</xdr:rowOff>
    </xdr:from>
    <xdr:to>
      <xdr:col>19</xdr:col>
      <xdr:colOff>552450</xdr:colOff>
      <xdr:row>87</xdr:row>
      <xdr:rowOff>114300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365760</xdr:colOff>
      <xdr:row>134</xdr:row>
      <xdr:rowOff>83820</xdr:rowOff>
    </xdr:from>
    <xdr:to>
      <xdr:col>15</xdr:col>
      <xdr:colOff>335280</xdr:colOff>
      <xdr:row>149</xdr:row>
      <xdr:rowOff>30480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352424</xdr:colOff>
      <xdr:row>0</xdr:row>
      <xdr:rowOff>57151</xdr:rowOff>
    </xdr:from>
    <xdr:to>
      <xdr:col>20</xdr:col>
      <xdr:colOff>266700</xdr:colOff>
      <xdr:row>18</xdr:row>
      <xdr:rowOff>38100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400049</xdr:colOff>
      <xdr:row>19</xdr:row>
      <xdr:rowOff>57150</xdr:rowOff>
    </xdr:from>
    <xdr:to>
      <xdr:col>20</xdr:col>
      <xdr:colOff>314324</xdr:colOff>
      <xdr:row>44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390525</xdr:colOff>
      <xdr:row>44</xdr:row>
      <xdr:rowOff>123826</xdr:rowOff>
    </xdr:from>
    <xdr:to>
      <xdr:col>20</xdr:col>
      <xdr:colOff>333374</xdr:colOff>
      <xdr:row>64</xdr:row>
      <xdr:rowOff>104776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104774</xdr:colOff>
      <xdr:row>66</xdr:row>
      <xdr:rowOff>114301</xdr:rowOff>
    </xdr:from>
    <xdr:to>
      <xdr:col>20</xdr:col>
      <xdr:colOff>38099</xdr:colOff>
      <xdr:row>89</xdr:row>
      <xdr:rowOff>28576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63</xdr:row>
      <xdr:rowOff>47625</xdr:rowOff>
    </xdr:from>
    <xdr:to>
      <xdr:col>11</xdr:col>
      <xdr:colOff>259080</xdr:colOff>
      <xdr:row>79</xdr:row>
      <xdr:rowOff>137160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80</xdr:row>
      <xdr:rowOff>19049</xdr:rowOff>
    </xdr:from>
    <xdr:to>
      <xdr:col>6</xdr:col>
      <xdr:colOff>85724</xdr:colOff>
      <xdr:row>96</xdr:row>
      <xdr:rowOff>85724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97</xdr:row>
      <xdr:rowOff>43815</xdr:rowOff>
    </xdr:from>
    <xdr:to>
      <xdr:col>6</xdr:col>
      <xdr:colOff>123825</xdr:colOff>
      <xdr:row>114</xdr:row>
      <xdr:rowOff>100965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285749</xdr:colOff>
      <xdr:row>80</xdr:row>
      <xdr:rowOff>66675</xdr:rowOff>
    </xdr:from>
    <xdr:to>
      <xdr:col>14</xdr:col>
      <xdr:colOff>632460</xdr:colOff>
      <xdr:row>96</xdr:row>
      <xdr:rowOff>0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295275</xdr:colOff>
      <xdr:row>97</xdr:row>
      <xdr:rowOff>41911</xdr:rowOff>
    </xdr:from>
    <xdr:to>
      <xdr:col>14</xdr:col>
      <xdr:colOff>632461</xdr:colOff>
      <xdr:row>114</xdr:row>
      <xdr:rowOff>99060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708660</xdr:colOff>
      <xdr:row>80</xdr:row>
      <xdr:rowOff>133351</xdr:rowOff>
    </xdr:from>
    <xdr:to>
      <xdr:col>21</xdr:col>
      <xdr:colOff>381001</xdr:colOff>
      <xdr:row>96</xdr:row>
      <xdr:rowOff>167641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7620</xdr:colOff>
      <xdr:row>63</xdr:row>
      <xdr:rowOff>68580</xdr:rowOff>
    </xdr:from>
    <xdr:to>
      <xdr:col>19</xdr:col>
      <xdr:colOff>548640</xdr:colOff>
      <xdr:row>79</xdr:row>
      <xdr:rowOff>7620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708660</xdr:colOff>
      <xdr:row>60</xdr:row>
      <xdr:rowOff>137160</xdr:rowOff>
    </xdr:from>
    <xdr:to>
      <xdr:col>23</xdr:col>
      <xdr:colOff>411480</xdr:colOff>
      <xdr:row>76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5</xdr:col>
      <xdr:colOff>373380</xdr:colOff>
      <xdr:row>144</xdr:row>
      <xdr:rowOff>114300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400049</xdr:colOff>
      <xdr:row>42</xdr:row>
      <xdr:rowOff>251460</xdr:rowOff>
    </xdr:from>
    <xdr:to>
      <xdr:col>21</xdr:col>
      <xdr:colOff>590549</xdr:colOff>
      <xdr:row>59</xdr:row>
      <xdr:rowOff>114300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152400</xdr:colOff>
      <xdr:row>43</xdr:row>
      <xdr:rowOff>34290</xdr:rowOff>
    </xdr:from>
    <xdr:to>
      <xdr:col>20</xdr:col>
      <xdr:colOff>419100</xdr:colOff>
      <xdr:row>46</xdr:row>
      <xdr:rowOff>83820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8702040" y="7981950"/>
          <a:ext cx="1485900" cy="57531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30-45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</a:t>
          </a:r>
          <a:r>
            <a:rPr lang="en-US" sz="800"/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45-50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Mesotrophic-Eutrophic</a:t>
          </a:r>
          <a:r>
            <a:rPr lang="en-US" sz="800"/>
            <a:t> 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50-65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Eutrophic</a:t>
          </a:r>
        </a:p>
        <a:p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65+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Hypereutrophic</a:t>
          </a:r>
          <a:r>
            <a:rPr lang="en-US" sz="800"/>
            <a:t> </a:t>
          </a:r>
        </a:p>
      </xdr:txBody>
    </xdr:sp>
    <xdr:clientData/>
  </xdr:twoCellAnchor>
  <xdr:twoCellAnchor>
    <xdr:from>
      <xdr:col>6</xdr:col>
      <xdr:colOff>352425</xdr:colOff>
      <xdr:row>60</xdr:row>
      <xdr:rowOff>175261</xdr:rowOff>
    </xdr:from>
    <xdr:to>
      <xdr:col>21</xdr:col>
      <xdr:colOff>571500</xdr:colOff>
      <xdr:row>75</xdr:row>
      <xdr:rowOff>114301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601980</xdr:colOff>
      <xdr:row>61</xdr:row>
      <xdr:rowOff>99060</xdr:rowOff>
    </xdr:from>
    <xdr:to>
      <xdr:col>20</xdr:col>
      <xdr:colOff>230506</xdr:colOff>
      <xdr:row>63</xdr:row>
      <xdr:rowOff>198120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8542020" y="11285220"/>
          <a:ext cx="1457326" cy="617220"/>
        </a:xfrm>
        <a:prstGeom prst="rect">
          <a:avLst/>
        </a:prstGeom>
        <a:gradFill>
          <a:gsLst>
            <a:gs pos="34000">
              <a:schemeClr val="bg1">
                <a:lumMod val="95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30-45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</a:t>
          </a:r>
          <a:r>
            <a:rPr lang="en-US" sz="800"/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45-50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Mesotrophic-Eutrophic</a:t>
          </a:r>
          <a:r>
            <a:rPr lang="en-US" sz="800"/>
            <a:t> 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50-65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Eutrophic</a:t>
          </a:r>
        </a:p>
        <a:p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65+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Hypereutrophic</a:t>
          </a:r>
          <a:r>
            <a:rPr lang="en-US" sz="800"/>
            <a:t> 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0.61617</cdr:x>
      <cdr:y>0.24597</cdr:y>
    </cdr:from>
    <cdr:to>
      <cdr:x>0.61617</cdr:x>
      <cdr:y>0.24597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6768" y="75055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0.47618</cdr:x>
      <cdr:y>0.52397</cdr:y>
    </cdr:from>
    <cdr:to>
      <cdr:x>0.47618</cdr:x>
      <cdr:y>0.52397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9387" y="15952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Mesotropic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0.49607</cdr:x>
      <cdr:y>0.20226</cdr:y>
    </cdr:from>
    <cdr:to>
      <cdr:x>0.49607</cdr:x>
      <cdr:y>0.20226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7881" y="6100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Eutrophic zone</a:t>
          </a:r>
        </a:p>
      </cdr:txBody>
    </cdr:sp>
  </cdr:relSizeAnchor>
  <cdr:relSizeAnchor xmlns:cdr="http://schemas.openxmlformats.org/drawingml/2006/chartDrawing">
    <cdr:from>
      <cdr:x>0.49607</cdr:x>
      <cdr:y>0.5092</cdr:y>
    </cdr:from>
    <cdr:to>
      <cdr:x>0.49607</cdr:x>
      <cdr:y>0.5092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7881" y="153096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Mesotrophic zone</a:t>
          </a:r>
        </a:p>
      </cdr:txBody>
    </cdr:sp>
  </cdr:relSizeAnchor>
  <cdr:relSizeAnchor xmlns:cdr="http://schemas.openxmlformats.org/drawingml/2006/chartDrawing">
    <cdr:from>
      <cdr:x>0.48698</cdr:x>
      <cdr:y>0.65976</cdr:y>
    </cdr:from>
    <cdr:to>
      <cdr:x>0.48698</cdr:x>
      <cdr:y>0.65976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7396" y="198270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Oligotropic zone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219075</xdr:colOff>
      <xdr:row>53</xdr:row>
      <xdr:rowOff>171450</xdr:rowOff>
    </xdr:from>
    <xdr:to>
      <xdr:col>42</xdr:col>
      <xdr:colOff>400050</xdr:colOff>
      <xdr:row>72</xdr:row>
      <xdr:rowOff>85725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200025</xdr:colOff>
      <xdr:row>33</xdr:row>
      <xdr:rowOff>57150</xdr:rowOff>
    </xdr:from>
    <xdr:to>
      <xdr:col>42</xdr:col>
      <xdr:colOff>409575</xdr:colOff>
      <xdr:row>52</xdr:row>
      <xdr:rowOff>142875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ssell/Documents/Bear%20Creek%20Association/Watershed%202009/2009%20Bear%20Creek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Trophic"/>
      <sheetName val="Annual Reservoir Trends"/>
      <sheetName val="Nitrate Trends"/>
      <sheetName val="Phosphorus Trends"/>
      <sheetName val="Loading"/>
      <sheetName val="Carlson"/>
      <sheetName val="Walker"/>
      <sheetName val="Monthly Discharge"/>
      <sheetName val="Temperature"/>
      <sheetName val="Conductance"/>
      <sheetName val="pH"/>
      <sheetName val="Oxygen"/>
      <sheetName val="T &amp; Diss Phosphorus"/>
      <sheetName val="Nitrate &amp; T Nitrogen"/>
      <sheetName val="TSS"/>
      <sheetName val="Chlsecchi"/>
      <sheetName val="Phytoplankton"/>
      <sheetName val="Monthly Chemistry"/>
      <sheetName val="1-26-09"/>
      <sheetName val="2-23-09"/>
      <sheetName val="3-16-09"/>
      <sheetName val="4-27-09"/>
      <sheetName val="Aeration Tests"/>
      <sheetName val="5-18-09"/>
      <sheetName val="6-22-09"/>
      <sheetName val="7-6-09"/>
      <sheetName val="7-20-09"/>
      <sheetName val="8-3-09"/>
      <sheetName val="8-17-09"/>
      <sheetName val="9-16-09"/>
      <sheetName val="9-28-09"/>
      <sheetName val="10-19-09"/>
      <sheetName val="11-16-09"/>
      <sheetName val="12-14-09"/>
      <sheetName val="Field Sheet"/>
      <sheetName val="Temp DO Comp"/>
      <sheetName val="Aeartion Log"/>
      <sheetName val="Flow"/>
      <sheetName val="Fishery Data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Turkey Creek Inflow</v>
          </cell>
        </row>
        <row r="5">
          <cell r="A5" t="str">
            <v>Bear Creek Inflow</v>
          </cell>
        </row>
      </sheetData>
      <sheetData sheetId="5"/>
      <sheetData sheetId="6">
        <row r="2">
          <cell r="X2">
            <v>1988</v>
          </cell>
        </row>
      </sheetData>
      <sheetData sheetId="7">
        <row r="23">
          <cell r="B23" t="str">
            <v>Jan</v>
          </cell>
          <cell r="C23" t="str">
            <v>Feb</v>
          </cell>
          <cell r="D23" t="str">
            <v>Mar</v>
          </cell>
          <cell r="E23" t="str">
            <v>Apr</v>
          </cell>
          <cell r="F23" t="str">
            <v>May</v>
          </cell>
          <cell r="G23" t="str">
            <v>Jun</v>
          </cell>
          <cell r="H23" t="str">
            <v>Jul</v>
          </cell>
          <cell r="I23" t="str">
            <v>Aug</v>
          </cell>
          <cell r="J23" t="str">
            <v>Sep</v>
          </cell>
          <cell r="K23" t="str">
            <v>Oct</v>
          </cell>
          <cell r="L23" t="str">
            <v>Nov</v>
          </cell>
          <cell r="M23" t="str">
            <v>Dec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16" workbookViewId="0">
      <selection activeCell="F56" sqref="F56"/>
    </sheetView>
  </sheetViews>
  <sheetFormatPr defaultRowHeight="14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tabColor rgb="FF92D050"/>
    <pageSetUpPr fitToPage="1"/>
  </sheetPr>
  <dimension ref="A1:S74"/>
  <sheetViews>
    <sheetView zoomScale="75" zoomScaleNormal="75" workbookViewId="0">
      <selection activeCell="B5" sqref="B5:P5"/>
    </sheetView>
  </sheetViews>
  <sheetFormatPr defaultRowHeight="14"/>
  <cols>
    <col min="1" max="1" width="31.6328125" style="1" customWidth="1"/>
    <col min="2" max="4" width="7.81640625" style="1" bestFit="1" customWidth="1"/>
    <col min="5" max="16" width="7.81640625" bestFit="1" customWidth="1"/>
    <col min="17" max="17" width="9" customWidth="1"/>
    <col min="18" max="18" width="5.81640625" bestFit="1" customWidth="1"/>
    <col min="19" max="19" width="11.54296875" customWidth="1"/>
    <col min="20" max="20" width="9.6328125" customWidth="1"/>
    <col min="21" max="21" width="10.90625" bestFit="1" customWidth="1"/>
    <col min="22" max="22" width="9.90625" bestFit="1" customWidth="1"/>
    <col min="23" max="23" width="10.36328125" bestFit="1" customWidth="1"/>
    <col min="24" max="24" width="10.90625" bestFit="1" customWidth="1"/>
    <col min="25" max="25" width="11.08984375" bestFit="1" customWidth="1"/>
    <col min="26" max="26" width="11.36328125" customWidth="1"/>
    <col min="27" max="27" width="11" customWidth="1"/>
    <col min="28" max="28" width="10.453125" customWidth="1"/>
    <col min="29" max="29" width="12.54296875" customWidth="1"/>
    <col min="30" max="30" width="10.90625" bestFit="1" customWidth="1"/>
  </cols>
  <sheetData>
    <row r="1" spans="1:19" s="1" customFormat="1" ht="17.5">
      <c r="A1" s="1077" t="s">
        <v>279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</row>
    <row r="2" spans="1:19" s="7" customFormat="1" ht="26">
      <c r="A2" s="70"/>
      <c r="B2" s="806">
        <v>41645</v>
      </c>
      <c r="C2" s="806">
        <v>41680</v>
      </c>
      <c r="D2" s="806">
        <v>41724</v>
      </c>
      <c r="E2" s="806">
        <v>41750</v>
      </c>
      <c r="F2" s="806">
        <v>41778</v>
      </c>
      <c r="G2" s="806">
        <v>41806</v>
      </c>
      <c r="H2" s="383">
        <v>41827</v>
      </c>
      <c r="I2" s="383">
        <v>41849</v>
      </c>
      <c r="J2" s="383">
        <v>41855</v>
      </c>
      <c r="K2" s="806">
        <v>41869</v>
      </c>
      <c r="L2" s="806">
        <v>41890</v>
      </c>
      <c r="M2" s="383">
        <v>41897</v>
      </c>
      <c r="N2" s="383">
        <v>41932</v>
      </c>
      <c r="O2" s="383">
        <v>41961</v>
      </c>
      <c r="P2" s="383">
        <v>41981</v>
      </c>
      <c r="Q2" s="71" t="s">
        <v>90</v>
      </c>
      <c r="R2" s="72" t="s">
        <v>82</v>
      </c>
      <c r="S2" s="72" t="s">
        <v>108</v>
      </c>
    </row>
    <row r="3" spans="1:19" s="3" customFormat="1">
      <c r="A3" s="73" t="s">
        <v>366</v>
      </c>
      <c r="B3" s="810">
        <v>0.1</v>
      </c>
      <c r="C3" s="810">
        <v>0.9</v>
      </c>
      <c r="D3" s="810">
        <v>4.3</v>
      </c>
      <c r="E3" s="810">
        <v>6.8</v>
      </c>
      <c r="F3" s="810">
        <v>8.5</v>
      </c>
      <c r="G3" s="810">
        <v>11.1</v>
      </c>
      <c r="H3" s="810">
        <v>15</v>
      </c>
      <c r="I3" s="810">
        <v>15.1</v>
      </c>
      <c r="J3" s="175">
        <v>14.3</v>
      </c>
      <c r="K3" s="810">
        <v>13.4</v>
      </c>
      <c r="L3" s="810">
        <v>12.9</v>
      </c>
      <c r="M3" s="810">
        <v>10.8</v>
      </c>
      <c r="N3" s="810">
        <v>7.2</v>
      </c>
      <c r="O3" s="810">
        <v>1</v>
      </c>
      <c r="P3" s="810">
        <v>1.8</v>
      </c>
      <c r="Q3" s="101">
        <f>AVERAGE(B3:P3)</f>
        <v>8.2133333333333347</v>
      </c>
      <c r="R3" s="102">
        <f>MAX(B3:P3)</f>
        <v>15.1</v>
      </c>
      <c r="S3" s="102">
        <f>AVERAGE(H3:M3)</f>
        <v>13.583333333333334</v>
      </c>
    </row>
    <row r="4" spans="1:19" s="3" customFormat="1">
      <c r="A4" s="74" t="s">
        <v>367</v>
      </c>
      <c r="B4" s="810">
        <v>0</v>
      </c>
      <c r="C4" s="810">
        <v>0</v>
      </c>
      <c r="D4" s="810">
        <v>3.4</v>
      </c>
      <c r="E4" s="810">
        <v>7.9</v>
      </c>
      <c r="F4" s="810">
        <v>9.1</v>
      </c>
      <c r="G4" s="810">
        <v>10.9</v>
      </c>
      <c r="H4" s="810">
        <v>16</v>
      </c>
      <c r="I4" s="810">
        <v>16.100000000000001</v>
      </c>
      <c r="J4" s="175">
        <v>14.1</v>
      </c>
      <c r="K4" s="810">
        <v>14.1</v>
      </c>
      <c r="L4" s="810">
        <v>13.6</v>
      </c>
      <c r="M4" s="810">
        <v>11.8</v>
      </c>
      <c r="N4" s="810">
        <v>7</v>
      </c>
      <c r="O4" s="810">
        <v>0.3</v>
      </c>
      <c r="P4" s="810">
        <v>0.3</v>
      </c>
      <c r="Q4" s="101">
        <f>AVERAGE(B4:P4)</f>
        <v>8.3066666666666649</v>
      </c>
      <c r="R4" s="102">
        <f>MAX(B4:P4)</f>
        <v>16.100000000000001</v>
      </c>
      <c r="S4" s="102">
        <f t="shared" ref="S4:S17" si="0">AVERAGE(H4:M4)</f>
        <v>14.283333333333333</v>
      </c>
    </row>
    <row r="5" spans="1:19" s="3" customFormat="1">
      <c r="A5" s="74" t="s">
        <v>368</v>
      </c>
      <c r="B5" s="810">
        <v>3</v>
      </c>
      <c r="C5" s="810">
        <v>3.3</v>
      </c>
      <c r="D5" s="810">
        <v>6.6</v>
      </c>
      <c r="E5" s="810">
        <v>12.4</v>
      </c>
      <c r="F5" s="810">
        <v>12.8</v>
      </c>
      <c r="G5" s="810">
        <v>16.399999999999999</v>
      </c>
      <c r="H5" s="810">
        <v>21.3</v>
      </c>
      <c r="I5" s="810">
        <v>20.9</v>
      </c>
      <c r="J5" s="175">
        <v>19.600000000000001</v>
      </c>
      <c r="K5" s="810">
        <v>20.3</v>
      </c>
      <c r="L5" s="810">
        <v>18.600000000000001</v>
      </c>
      <c r="M5" s="810">
        <v>16.899999999999999</v>
      </c>
      <c r="N5" s="810">
        <v>12.9</v>
      </c>
      <c r="O5" s="810">
        <v>3.6</v>
      </c>
      <c r="P5" s="810">
        <v>3.3</v>
      </c>
      <c r="Q5" s="101">
        <f>AVERAGE(B5:P5)</f>
        <v>12.793333333333333</v>
      </c>
      <c r="R5" s="102">
        <f>MAX(B5:P5)</f>
        <v>21.3</v>
      </c>
      <c r="S5" s="102">
        <f t="shared" si="0"/>
        <v>19.600000000000005</v>
      </c>
    </row>
    <row r="6" spans="1:19" s="3" customFormat="1" ht="15" customHeight="1">
      <c r="A6" s="1102" t="s">
        <v>356</v>
      </c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  <c r="O6" s="1103"/>
      <c r="P6" s="1103"/>
      <c r="Q6" s="1103"/>
      <c r="R6" s="1103"/>
      <c r="S6" s="1104"/>
    </row>
    <row r="7" spans="1:19" s="3" customFormat="1">
      <c r="A7" s="232" t="s">
        <v>274</v>
      </c>
      <c r="B7" s="810">
        <v>1.2</v>
      </c>
      <c r="C7" s="810">
        <v>0.6</v>
      </c>
      <c r="D7" s="810">
        <v>6.9</v>
      </c>
      <c r="E7" s="810">
        <v>11.9</v>
      </c>
      <c r="F7" s="810">
        <v>12.6</v>
      </c>
      <c r="G7" s="810">
        <v>16.399999999999999</v>
      </c>
      <c r="H7" s="810">
        <v>20.5</v>
      </c>
      <c r="I7" s="810">
        <v>20.5</v>
      </c>
      <c r="J7" s="863">
        <v>19.5</v>
      </c>
      <c r="K7" s="810">
        <v>19.8</v>
      </c>
      <c r="L7" s="810">
        <v>17.899999999999999</v>
      </c>
      <c r="M7" s="810">
        <v>16.2</v>
      </c>
      <c r="N7" s="810">
        <v>12</v>
      </c>
      <c r="O7" s="810">
        <v>3.2</v>
      </c>
      <c r="P7" s="810">
        <v>2.2999999999999998</v>
      </c>
      <c r="Q7" s="101">
        <f t="shared" ref="Q7:Q21" si="1">AVERAGE(B7:P7)</f>
        <v>12.1</v>
      </c>
      <c r="R7" s="102">
        <f t="shared" ref="R7:R21" si="2">MAX(B7:P7)</f>
        <v>20.5</v>
      </c>
      <c r="S7" s="102">
        <f t="shared" si="0"/>
        <v>19.066666666666666</v>
      </c>
    </row>
    <row r="8" spans="1:19" s="3" customFormat="1">
      <c r="A8" s="232" t="s">
        <v>151</v>
      </c>
      <c r="B8" s="810">
        <v>2.1</v>
      </c>
      <c r="C8" s="810">
        <v>1.5</v>
      </c>
      <c r="D8" s="810">
        <v>6.7</v>
      </c>
      <c r="E8" s="810">
        <v>11.6</v>
      </c>
      <c r="F8" s="810">
        <v>12.2</v>
      </c>
      <c r="G8" s="810">
        <v>16.5</v>
      </c>
      <c r="H8" s="810">
        <v>20.399999999999999</v>
      </c>
      <c r="I8" s="810">
        <v>20.3</v>
      </c>
      <c r="J8" s="863">
        <v>19.100000000000001</v>
      </c>
      <c r="K8" s="810">
        <v>19.399999999999999</v>
      </c>
      <c r="L8" s="810">
        <v>17.7</v>
      </c>
      <c r="M8" s="810">
        <v>15.9</v>
      </c>
      <c r="N8" s="810">
        <v>1.8</v>
      </c>
      <c r="O8" s="810">
        <v>3.2</v>
      </c>
      <c r="P8" s="810">
        <v>2.4</v>
      </c>
      <c r="Q8" s="101">
        <f t="shared" si="1"/>
        <v>11.386666666666667</v>
      </c>
      <c r="R8" s="102">
        <f t="shared" si="2"/>
        <v>20.399999999999999</v>
      </c>
      <c r="S8" s="102">
        <f t="shared" si="0"/>
        <v>18.8</v>
      </c>
    </row>
    <row r="9" spans="1:19" s="3" customFormat="1">
      <c r="A9" s="232" t="s">
        <v>275</v>
      </c>
      <c r="B9" s="810">
        <v>3.4</v>
      </c>
      <c r="C9" s="810">
        <v>2.9</v>
      </c>
      <c r="D9" s="810">
        <v>6.6</v>
      </c>
      <c r="E9" s="810">
        <v>11.3</v>
      </c>
      <c r="F9" s="810">
        <v>11.8</v>
      </c>
      <c r="G9" s="810">
        <v>16</v>
      </c>
      <c r="H9" s="810">
        <v>20.2</v>
      </c>
      <c r="I9" s="810">
        <v>20.3</v>
      </c>
      <c r="J9" s="863">
        <v>18.8</v>
      </c>
      <c r="K9" s="810">
        <v>19.399999999999999</v>
      </c>
      <c r="L9" s="810">
        <v>17.7</v>
      </c>
      <c r="M9" s="810">
        <v>15.9</v>
      </c>
      <c r="N9" s="810">
        <v>11.7</v>
      </c>
      <c r="O9" s="810">
        <v>3.2</v>
      </c>
      <c r="P9" s="810">
        <v>2.4</v>
      </c>
      <c r="Q9" s="101">
        <f t="shared" si="1"/>
        <v>12.106666666666664</v>
      </c>
      <c r="R9" s="102">
        <f t="shared" si="2"/>
        <v>20.3</v>
      </c>
      <c r="S9" s="102">
        <f t="shared" si="0"/>
        <v>18.716666666666665</v>
      </c>
    </row>
    <row r="10" spans="1:19" s="3" customFormat="1">
      <c r="A10" s="232" t="s">
        <v>152</v>
      </c>
      <c r="B10" s="810">
        <v>3.9</v>
      </c>
      <c r="C10" s="810">
        <v>3.9</v>
      </c>
      <c r="D10" s="810">
        <v>6.3</v>
      </c>
      <c r="E10" s="810">
        <v>11.1</v>
      </c>
      <c r="F10" s="810">
        <v>11.5</v>
      </c>
      <c r="G10" s="810">
        <v>15.8</v>
      </c>
      <c r="H10" s="810">
        <v>20.100000000000001</v>
      </c>
      <c r="I10" s="810">
        <v>20.2</v>
      </c>
      <c r="J10" s="863">
        <v>18.8</v>
      </c>
      <c r="K10" s="810">
        <v>19.399999999999999</v>
      </c>
      <c r="L10" s="810">
        <v>17.600000000000001</v>
      </c>
      <c r="M10" s="810">
        <v>15.9</v>
      </c>
      <c r="N10" s="810">
        <v>11.7</v>
      </c>
      <c r="O10" s="810">
        <v>3.2</v>
      </c>
      <c r="P10" s="810">
        <v>2.5</v>
      </c>
      <c r="Q10" s="101">
        <f t="shared" si="1"/>
        <v>12.126666666666665</v>
      </c>
      <c r="R10" s="102">
        <f t="shared" si="2"/>
        <v>20.2</v>
      </c>
      <c r="S10" s="102">
        <f t="shared" si="0"/>
        <v>18.666666666666668</v>
      </c>
    </row>
    <row r="11" spans="1:19" s="3" customFormat="1">
      <c r="A11" s="232" t="s">
        <v>276</v>
      </c>
      <c r="B11" s="810">
        <v>4</v>
      </c>
      <c r="C11" s="810">
        <v>4.3</v>
      </c>
      <c r="D11" s="810">
        <v>6.3</v>
      </c>
      <c r="E11" s="810">
        <v>10.7</v>
      </c>
      <c r="F11" s="810">
        <v>11.1</v>
      </c>
      <c r="G11" s="810">
        <v>15.8</v>
      </c>
      <c r="H11" s="810">
        <v>20.100000000000001</v>
      </c>
      <c r="I11" s="810">
        <v>20.2</v>
      </c>
      <c r="J11" s="863">
        <v>18.7</v>
      </c>
      <c r="K11" s="810">
        <v>19.3</v>
      </c>
      <c r="L11" s="810">
        <v>17.600000000000001</v>
      </c>
      <c r="M11" s="810">
        <v>15.8</v>
      </c>
      <c r="N11" s="810">
        <v>11.7</v>
      </c>
      <c r="O11" s="810">
        <v>3.2</v>
      </c>
      <c r="P11" s="810">
        <v>2.5</v>
      </c>
      <c r="Q11" s="101">
        <f t="shared" si="1"/>
        <v>12.086666666666668</v>
      </c>
      <c r="R11" s="102">
        <f t="shared" si="2"/>
        <v>20.2</v>
      </c>
      <c r="S11" s="102">
        <f t="shared" si="0"/>
        <v>18.616666666666667</v>
      </c>
    </row>
    <row r="12" spans="1:19" s="3" customFormat="1">
      <c r="A12" s="232" t="s">
        <v>153</v>
      </c>
      <c r="B12" s="810">
        <v>3.8</v>
      </c>
      <c r="C12" s="810">
        <v>4.3</v>
      </c>
      <c r="D12" s="810">
        <v>5.8</v>
      </c>
      <c r="E12" s="810">
        <v>10.4</v>
      </c>
      <c r="F12" s="810">
        <v>10.9</v>
      </c>
      <c r="G12" s="810">
        <v>15.8</v>
      </c>
      <c r="H12" s="810">
        <v>20.100000000000001</v>
      </c>
      <c r="I12" s="810">
        <v>20.2</v>
      </c>
      <c r="J12" s="863">
        <v>18.7</v>
      </c>
      <c r="K12" s="810">
        <v>19.3</v>
      </c>
      <c r="L12" s="810">
        <v>17.600000000000001</v>
      </c>
      <c r="M12" s="810">
        <v>15.8</v>
      </c>
      <c r="N12" s="810">
        <v>11.7</v>
      </c>
      <c r="O12" s="810">
        <v>3.2</v>
      </c>
      <c r="P12" s="810">
        <v>2.5</v>
      </c>
      <c r="Q12" s="101">
        <f t="shared" si="1"/>
        <v>12.006666666666666</v>
      </c>
      <c r="R12" s="102">
        <f t="shared" si="2"/>
        <v>20.2</v>
      </c>
      <c r="S12" s="102">
        <f t="shared" si="0"/>
        <v>18.616666666666667</v>
      </c>
    </row>
    <row r="13" spans="1:19" s="3" customFormat="1">
      <c r="A13" s="232" t="s">
        <v>277</v>
      </c>
      <c r="B13" s="810">
        <v>3.7</v>
      </c>
      <c r="C13" s="810">
        <v>4.3</v>
      </c>
      <c r="D13" s="810">
        <v>5.7</v>
      </c>
      <c r="E13" s="810">
        <v>10.199999999999999</v>
      </c>
      <c r="F13" s="810">
        <v>10.9</v>
      </c>
      <c r="G13" s="810">
        <v>15.8</v>
      </c>
      <c r="H13" s="810">
        <v>20</v>
      </c>
      <c r="I13" s="810">
        <v>20.100000000000001</v>
      </c>
      <c r="J13" s="863">
        <v>18.7</v>
      </c>
      <c r="K13" s="810">
        <v>19.3</v>
      </c>
      <c r="L13" s="810">
        <v>17.600000000000001</v>
      </c>
      <c r="M13" s="810">
        <v>15.8</v>
      </c>
      <c r="N13" s="810">
        <v>11.7</v>
      </c>
      <c r="O13" s="810">
        <v>3.2</v>
      </c>
      <c r="P13" s="810">
        <v>2.5</v>
      </c>
      <c r="Q13" s="101">
        <f t="shared" si="1"/>
        <v>11.966666666666665</v>
      </c>
      <c r="R13" s="102">
        <f t="shared" si="2"/>
        <v>20.100000000000001</v>
      </c>
      <c r="S13" s="102">
        <f t="shared" si="0"/>
        <v>18.583333333333332</v>
      </c>
    </row>
    <row r="14" spans="1:19" s="3" customFormat="1">
      <c r="A14" s="232" t="s">
        <v>154</v>
      </c>
      <c r="B14" s="810">
        <v>3.6</v>
      </c>
      <c r="C14" s="810">
        <v>4.0999999999999996</v>
      </c>
      <c r="D14" s="810">
        <v>5.7</v>
      </c>
      <c r="E14" s="810">
        <v>9.9</v>
      </c>
      <c r="F14" s="810">
        <v>10.8</v>
      </c>
      <c r="G14" s="810">
        <v>15.7</v>
      </c>
      <c r="H14" s="810">
        <v>20</v>
      </c>
      <c r="I14" s="810">
        <v>20.100000000000001</v>
      </c>
      <c r="J14" s="863">
        <v>18.7</v>
      </c>
      <c r="K14" s="810">
        <v>19.3</v>
      </c>
      <c r="L14" s="810">
        <v>17.600000000000001</v>
      </c>
      <c r="M14" s="810">
        <v>15.8</v>
      </c>
      <c r="N14" s="810">
        <v>11.7</v>
      </c>
      <c r="O14" s="810">
        <v>3.2</v>
      </c>
      <c r="P14" s="810">
        <v>2.5</v>
      </c>
      <c r="Q14" s="101">
        <f t="shared" si="1"/>
        <v>11.913333333333332</v>
      </c>
      <c r="R14" s="102">
        <f t="shared" si="2"/>
        <v>20.100000000000001</v>
      </c>
      <c r="S14" s="102">
        <f t="shared" si="0"/>
        <v>18.583333333333332</v>
      </c>
    </row>
    <row r="15" spans="1:19" s="3" customFormat="1">
      <c r="A15" s="232" t="s">
        <v>155</v>
      </c>
      <c r="B15" s="810">
        <v>3.5</v>
      </c>
      <c r="C15" s="810">
        <v>3.9</v>
      </c>
      <c r="D15" s="810">
        <v>5.6</v>
      </c>
      <c r="E15" s="810">
        <v>9</v>
      </c>
      <c r="F15" s="810">
        <v>9.9</v>
      </c>
      <c r="G15" s="810">
        <v>15.7</v>
      </c>
      <c r="H15" s="810">
        <v>20</v>
      </c>
      <c r="I15" s="810">
        <v>20.100000000000001</v>
      </c>
      <c r="J15" s="863">
        <v>18.7</v>
      </c>
      <c r="K15" s="810">
        <v>19.3</v>
      </c>
      <c r="L15" s="810">
        <v>17.600000000000001</v>
      </c>
      <c r="M15" s="810">
        <v>15.8</v>
      </c>
      <c r="N15" s="810">
        <v>11.7</v>
      </c>
      <c r="O15" s="810">
        <v>3.3</v>
      </c>
      <c r="P15" s="810">
        <v>2.7</v>
      </c>
      <c r="Q15" s="101">
        <f t="shared" si="1"/>
        <v>11.786666666666665</v>
      </c>
      <c r="R15" s="102">
        <f t="shared" si="2"/>
        <v>20.100000000000001</v>
      </c>
      <c r="S15" s="102">
        <f t="shared" si="0"/>
        <v>18.583333333333332</v>
      </c>
    </row>
    <row r="16" spans="1:19" s="3" customFormat="1">
      <c r="A16" s="232" t="s">
        <v>156</v>
      </c>
      <c r="B16" s="814">
        <v>3.6</v>
      </c>
      <c r="C16" s="815">
        <v>4</v>
      </c>
      <c r="D16" s="810">
        <v>5.6</v>
      </c>
      <c r="E16" s="810">
        <v>8.6999999999999993</v>
      </c>
      <c r="F16" s="810">
        <v>9.5</v>
      </c>
      <c r="G16" s="810">
        <v>15.6</v>
      </c>
      <c r="H16" s="810">
        <v>19.899999999999999</v>
      </c>
      <c r="I16" s="810">
        <v>20.100000000000001</v>
      </c>
      <c r="J16" s="863">
        <v>18.600000000000001</v>
      </c>
      <c r="K16" s="810">
        <v>19.3</v>
      </c>
      <c r="L16" s="810">
        <v>17.5</v>
      </c>
      <c r="M16" s="810">
        <v>15.8</v>
      </c>
      <c r="N16" s="810">
        <v>11.7</v>
      </c>
      <c r="O16" s="810">
        <v>3.5</v>
      </c>
      <c r="P16" s="810">
        <v>2.8</v>
      </c>
      <c r="Q16" s="101">
        <f t="shared" si="1"/>
        <v>11.746666666666666</v>
      </c>
      <c r="R16" s="102">
        <f t="shared" si="2"/>
        <v>20.100000000000001</v>
      </c>
      <c r="S16" s="102">
        <f t="shared" si="0"/>
        <v>18.533333333333335</v>
      </c>
    </row>
    <row r="17" spans="1:19">
      <c r="A17" s="232" t="s">
        <v>157</v>
      </c>
      <c r="B17" s="814">
        <v>3.9</v>
      </c>
      <c r="C17" s="816">
        <v>4.2</v>
      </c>
      <c r="D17" s="810">
        <v>5.6</v>
      </c>
      <c r="E17" s="810">
        <v>8.5</v>
      </c>
      <c r="F17" s="810">
        <v>9.1999999999999993</v>
      </c>
      <c r="G17" s="810">
        <v>15.5</v>
      </c>
      <c r="H17" s="810">
        <v>19.899999999999999</v>
      </c>
      <c r="I17" s="810">
        <v>20.100000000000001</v>
      </c>
      <c r="J17" s="863">
        <v>18.399999999999999</v>
      </c>
      <c r="K17" s="810">
        <v>19.2</v>
      </c>
      <c r="L17" s="810">
        <v>17.5</v>
      </c>
      <c r="M17" s="810">
        <v>15.8</v>
      </c>
      <c r="N17" s="810">
        <v>11.6</v>
      </c>
      <c r="O17" s="810">
        <v>3.6</v>
      </c>
      <c r="P17" s="810">
        <v>2.8</v>
      </c>
      <c r="Q17" s="101">
        <f t="shared" si="1"/>
        <v>11.72</v>
      </c>
      <c r="R17" s="102">
        <f t="shared" si="2"/>
        <v>20.100000000000001</v>
      </c>
      <c r="S17" s="102">
        <f t="shared" si="0"/>
        <v>18.483333333333331</v>
      </c>
    </row>
    <row r="18" spans="1:19">
      <c r="A18" s="232" t="s">
        <v>158</v>
      </c>
      <c r="B18" s="814">
        <v>4</v>
      </c>
      <c r="C18" s="815">
        <v>4.3</v>
      </c>
      <c r="D18" s="810">
        <v>5.7</v>
      </c>
      <c r="E18" s="810">
        <v>8.4</v>
      </c>
      <c r="F18" s="810">
        <v>9</v>
      </c>
      <c r="G18" s="810">
        <v>15.2</v>
      </c>
      <c r="H18" s="810">
        <v>19.7</v>
      </c>
      <c r="I18" s="810">
        <v>19.899999999999999</v>
      </c>
      <c r="J18" s="863">
        <v>18.2</v>
      </c>
      <c r="K18" s="810">
        <v>19.100000000000001</v>
      </c>
      <c r="L18" s="810">
        <v>17.5</v>
      </c>
      <c r="M18" s="810">
        <v>15.8</v>
      </c>
      <c r="N18" s="810">
        <v>11.6</v>
      </c>
      <c r="O18" s="810">
        <v>3.7</v>
      </c>
      <c r="P18" s="810">
        <v>2.9</v>
      </c>
      <c r="Q18" s="101">
        <f t="shared" si="1"/>
        <v>11.666666666666666</v>
      </c>
      <c r="R18" s="102">
        <f t="shared" si="2"/>
        <v>19.899999999999999</v>
      </c>
      <c r="S18" s="102">
        <f t="shared" ref="S18:S72" si="3">AVERAGE(H18:M18)</f>
        <v>18.366666666666667</v>
      </c>
    </row>
    <row r="19" spans="1:19">
      <c r="A19" s="232" t="s">
        <v>159</v>
      </c>
      <c r="B19" s="814">
        <v>4.2</v>
      </c>
      <c r="C19" s="815">
        <v>4.3</v>
      </c>
      <c r="D19" s="810">
        <v>5.8</v>
      </c>
      <c r="E19" s="810">
        <v>8.4</v>
      </c>
      <c r="F19" s="810">
        <v>8.9</v>
      </c>
      <c r="G19" s="810">
        <v>15.1</v>
      </c>
      <c r="H19" s="810">
        <v>19.600000000000001</v>
      </c>
      <c r="I19" s="810">
        <v>19.8</v>
      </c>
      <c r="J19" s="863">
        <v>18.100000000000001</v>
      </c>
      <c r="K19" s="810">
        <v>18.899999999999999</v>
      </c>
      <c r="L19" s="810">
        <v>17.2</v>
      </c>
      <c r="M19" s="810">
        <v>15.7</v>
      </c>
      <c r="N19" s="810">
        <v>11.6</v>
      </c>
      <c r="O19" s="810">
        <v>3.9</v>
      </c>
      <c r="P19" s="810">
        <v>2.9</v>
      </c>
      <c r="Q19" s="101">
        <f t="shared" si="1"/>
        <v>11.626666666666667</v>
      </c>
      <c r="R19" s="102">
        <f t="shared" si="2"/>
        <v>19.8</v>
      </c>
      <c r="S19" s="102">
        <f t="shared" si="3"/>
        <v>18.216666666666669</v>
      </c>
    </row>
    <row r="20" spans="1:19">
      <c r="A20" s="232" t="s">
        <v>181</v>
      </c>
      <c r="B20" s="814">
        <v>4.3</v>
      </c>
      <c r="C20" s="815">
        <v>4.5</v>
      </c>
      <c r="D20" s="810">
        <v>5.7</v>
      </c>
      <c r="E20" s="810">
        <v>8.1999999999999993</v>
      </c>
      <c r="F20" s="810">
        <v>8.9</v>
      </c>
      <c r="G20" s="810">
        <v>15</v>
      </c>
      <c r="H20" s="810">
        <v>19.2</v>
      </c>
      <c r="I20" s="810">
        <v>19.399999999999999</v>
      </c>
      <c r="J20" s="863">
        <v>17.5</v>
      </c>
      <c r="K20" s="810">
        <v>18.399999999999999</v>
      </c>
      <c r="L20" s="810">
        <v>17.100000000000001</v>
      </c>
      <c r="M20" s="810">
        <v>15.6</v>
      </c>
      <c r="N20" s="810">
        <v>11.5</v>
      </c>
      <c r="O20" s="810">
        <v>4.0999999999999996</v>
      </c>
      <c r="P20" s="810">
        <v>3.3</v>
      </c>
      <c r="Q20" s="101">
        <f t="shared" si="1"/>
        <v>11.513333333333332</v>
      </c>
      <c r="R20" s="102">
        <f t="shared" si="2"/>
        <v>19.399999999999999</v>
      </c>
      <c r="S20" s="102">
        <f t="shared" si="3"/>
        <v>17.866666666666664</v>
      </c>
    </row>
    <row r="21" spans="1:19">
      <c r="A21" s="277" t="s">
        <v>182</v>
      </c>
      <c r="B21" s="814">
        <v>5.0999999999999996</v>
      </c>
      <c r="C21" s="815">
        <v>5.3</v>
      </c>
      <c r="D21" s="810"/>
      <c r="E21" s="810">
        <v>8.1999999999999993</v>
      </c>
      <c r="F21" s="810">
        <v>8.8000000000000007</v>
      </c>
      <c r="G21" s="810">
        <v>14.5</v>
      </c>
      <c r="H21" s="810">
        <v>19</v>
      </c>
      <c r="I21" s="810">
        <v>19.3</v>
      </c>
      <c r="J21" s="863">
        <v>17.3</v>
      </c>
      <c r="K21" s="810">
        <v>18.2</v>
      </c>
      <c r="L21" s="810">
        <v>16.7</v>
      </c>
      <c r="M21" s="810">
        <v>15.1</v>
      </c>
      <c r="N21" s="810">
        <v>11.1</v>
      </c>
      <c r="O21" s="810">
        <v>4</v>
      </c>
      <c r="P21" s="810">
        <v>3.5</v>
      </c>
      <c r="Q21" s="101">
        <f t="shared" si="1"/>
        <v>11.864285714285714</v>
      </c>
      <c r="R21" s="102">
        <f t="shared" si="2"/>
        <v>19.3</v>
      </c>
      <c r="S21" s="102">
        <f t="shared" si="3"/>
        <v>17.599999999999998</v>
      </c>
    </row>
    <row r="22" spans="1:19">
      <c r="A22" s="284" t="s">
        <v>373</v>
      </c>
      <c r="B22" s="289">
        <f>AVERAGE(B7:B10)</f>
        <v>2.65</v>
      </c>
      <c r="C22" s="289">
        <f t="shared" ref="C22:P22" si="4">AVERAGE(C7:C10)</f>
        <v>2.2250000000000001</v>
      </c>
      <c r="D22" s="289">
        <f t="shared" si="4"/>
        <v>6.6250000000000009</v>
      </c>
      <c r="E22" s="289">
        <f t="shared" si="4"/>
        <v>11.475</v>
      </c>
      <c r="F22" s="289">
        <f t="shared" si="4"/>
        <v>12.024999999999999</v>
      </c>
      <c r="G22" s="289">
        <f t="shared" si="4"/>
        <v>16.175000000000001</v>
      </c>
      <c r="H22" s="289">
        <f t="shared" si="4"/>
        <v>20.299999999999997</v>
      </c>
      <c r="I22" s="289">
        <f t="shared" si="4"/>
        <v>20.324999999999999</v>
      </c>
      <c r="J22" s="289">
        <f t="shared" si="4"/>
        <v>19.05</v>
      </c>
      <c r="K22" s="289">
        <f t="shared" si="4"/>
        <v>19.5</v>
      </c>
      <c r="L22" s="289">
        <f t="shared" si="4"/>
        <v>17.725000000000001</v>
      </c>
      <c r="M22" s="289">
        <f t="shared" si="4"/>
        <v>15.975</v>
      </c>
      <c r="N22" s="289">
        <f t="shared" si="4"/>
        <v>9.3000000000000007</v>
      </c>
      <c r="O22" s="289">
        <f t="shared" si="4"/>
        <v>3.2</v>
      </c>
      <c r="P22" s="289">
        <f t="shared" si="4"/>
        <v>2.4</v>
      </c>
      <c r="Q22" s="101"/>
      <c r="R22" s="102"/>
      <c r="S22" s="102"/>
    </row>
    <row r="23" spans="1:19">
      <c r="A23" s="284" t="s">
        <v>374</v>
      </c>
      <c r="B23" s="289">
        <f>AVERAGE(B7:B21)</f>
        <v>3.6199999999999997</v>
      </c>
      <c r="C23" s="289">
        <f t="shared" ref="C23:P23" si="5">AVERAGE(C7:C21)</f>
        <v>3.7599999999999993</v>
      </c>
      <c r="D23" s="289">
        <f t="shared" si="5"/>
        <v>6.0000000000000009</v>
      </c>
      <c r="E23" s="289">
        <f t="shared" si="5"/>
        <v>9.7666666666666675</v>
      </c>
      <c r="F23" s="289">
        <f t="shared" si="5"/>
        <v>10.400000000000002</v>
      </c>
      <c r="G23" s="289">
        <f t="shared" si="5"/>
        <v>15.626666666666665</v>
      </c>
      <c r="H23" s="289">
        <f t="shared" si="5"/>
        <v>19.913333333333334</v>
      </c>
      <c r="I23" s="289">
        <f t="shared" si="5"/>
        <v>20.04</v>
      </c>
      <c r="J23" s="289">
        <f t="shared" si="5"/>
        <v>18.52</v>
      </c>
      <c r="K23" s="289">
        <f t="shared" si="5"/>
        <v>19.173333333333336</v>
      </c>
      <c r="L23" s="289">
        <f t="shared" si="5"/>
        <v>17.493333333333332</v>
      </c>
      <c r="M23" s="289">
        <f t="shared" si="5"/>
        <v>15.780000000000001</v>
      </c>
      <c r="N23" s="289">
        <f t="shared" si="5"/>
        <v>10.986666666666668</v>
      </c>
      <c r="O23" s="289">
        <f t="shared" si="5"/>
        <v>3.4466666666666668</v>
      </c>
      <c r="P23" s="289">
        <f t="shared" si="5"/>
        <v>2.7</v>
      </c>
      <c r="Q23" s="289">
        <f>AVERAGE(Q7:Q21)</f>
        <v>11.841174603174602</v>
      </c>
      <c r="R23" s="102"/>
      <c r="S23" s="102"/>
    </row>
    <row r="24" spans="1:19" ht="15" customHeight="1">
      <c r="A24" s="1099" t="s">
        <v>357</v>
      </c>
      <c r="B24" s="1100"/>
      <c r="C24" s="1100"/>
      <c r="D24" s="1100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  <c r="P24" s="1100"/>
      <c r="Q24" s="1100"/>
      <c r="R24" s="1100"/>
      <c r="S24" s="1101"/>
    </row>
    <row r="25" spans="1:19">
      <c r="A25" s="277" t="s">
        <v>274</v>
      </c>
      <c r="B25" s="811">
        <v>0.8</v>
      </c>
      <c r="C25" s="811">
        <v>0.7</v>
      </c>
      <c r="D25" s="811">
        <v>7</v>
      </c>
      <c r="E25" s="812">
        <v>12.3</v>
      </c>
      <c r="F25" s="811">
        <v>13</v>
      </c>
      <c r="G25" s="811">
        <v>16.600000000000001</v>
      </c>
      <c r="H25" s="811">
        <v>20.5</v>
      </c>
      <c r="I25" s="811">
        <v>20.399999999999999</v>
      </c>
      <c r="J25" s="811">
        <v>19.2</v>
      </c>
      <c r="K25" s="811">
        <v>20.2</v>
      </c>
      <c r="L25" s="811">
        <v>18.100000000000001</v>
      </c>
      <c r="M25" s="811">
        <v>16</v>
      </c>
      <c r="N25" s="811">
        <v>12.2</v>
      </c>
      <c r="O25" s="811">
        <v>3.3</v>
      </c>
      <c r="P25" s="812">
        <v>2.6</v>
      </c>
      <c r="Q25" s="101">
        <f t="shared" ref="Q25:Q36" si="6">AVERAGE(B25:P25)</f>
        <v>12.193333333333333</v>
      </c>
      <c r="R25" s="102">
        <f t="shared" ref="R25:R36" si="7">MAX(B25:P25)</f>
        <v>20.5</v>
      </c>
      <c r="S25" s="102">
        <f t="shared" si="3"/>
        <v>19.066666666666666</v>
      </c>
    </row>
    <row r="26" spans="1:19">
      <c r="A26" s="277" t="s">
        <v>151</v>
      </c>
      <c r="B26" s="811">
        <v>2.7</v>
      </c>
      <c r="C26" s="811">
        <v>1.4</v>
      </c>
      <c r="D26" s="811">
        <v>7</v>
      </c>
      <c r="E26" s="812">
        <v>12.1</v>
      </c>
      <c r="F26" s="811">
        <v>12.8</v>
      </c>
      <c r="G26" s="811">
        <v>16.100000000000001</v>
      </c>
      <c r="H26" s="811">
        <v>20.3</v>
      </c>
      <c r="I26" s="811">
        <v>20.3</v>
      </c>
      <c r="J26" s="811">
        <v>18.899999999999999</v>
      </c>
      <c r="K26" s="811">
        <v>19.5</v>
      </c>
      <c r="L26" s="811">
        <v>17.899999999999999</v>
      </c>
      <c r="M26" s="811">
        <v>15.9</v>
      </c>
      <c r="N26" s="811">
        <v>12.1</v>
      </c>
      <c r="O26" s="811">
        <v>3.2</v>
      </c>
      <c r="P26" s="812">
        <v>2.5</v>
      </c>
      <c r="Q26" s="101">
        <f t="shared" si="6"/>
        <v>12.18</v>
      </c>
      <c r="R26" s="102">
        <f t="shared" si="7"/>
        <v>20.3</v>
      </c>
      <c r="S26" s="102">
        <f t="shared" si="3"/>
        <v>18.8</v>
      </c>
    </row>
    <row r="27" spans="1:19">
      <c r="A27" s="277" t="s">
        <v>275</v>
      </c>
      <c r="B27" s="811">
        <v>3.1</v>
      </c>
      <c r="C27" s="811">
        <v>2.4</v>
      </c>
      <c r="D27" s="811">
        <v>6.9</v>
      </c>
      <c r="E27" s="812">
        <v>11.9</v>
      </c>
      <c r="F27" s="811">
        <v>12.2</v>
      </c>
      <c r="G27" s="813">
        <v>15.9</v>
      </c>
      <c r="H27" s="811">
        <v>20.100000000000001</v>
      </c>
      <c r="I27" s="811">
        <v>20.2</v>
      </c>
      <c r="J27" s="811">
        <v>18.8</v>
      </c>
      <c r="K27" s="811">
        <v>19.3</v>
      </c>
      <c r="L27" s="811">
        <v>17.8</v>
      </c>
      <c r="M27" s="811">
        <v>15.8</v>
      </c>
      <c r="N27" s="811">
        <v>12.1</v>
      </c>
      <c r="O27" s="811">
        <v>3.2</v>
      </c>
      <c r="P27" s="812">
        <v>2.5</v>
      </c>
      <c r="Q27" s="101">
        <f t="shared" si="6"/>
        <v>12.146666666666668</v>
      </c>
      <c r="R27" s="102">
        <f t="shared" si="7"/>
        <v>20.2</v>
      </c>
      <c r="S27" s="102">
        <f t="shared" si="3"/>
        <v>18.666666666666664</v>
      </c>
    </row>
    <row r="28" spans="1:19">
      <c r="A28" s="277" t="s">
        <v>152</v>
      </c>
      <c r="B28" s="811">
        <v>3.9</v>
      </c>
      <c r="C28" s="811">
        <v>3</v>
      </c>
      <c r="D28" s="811">
        <v>6.8</v>
      </c>
      <c r="E28" s="811">
        <v>11.4</v>
      </c>
      <c r="F28" s="811">
        <v>12.1</v>
      </c>
      <c r="G28" s="811">
        <v>15.8</v>
      </c>
      <c r="H28" s="811">
        <v>20.100000000000001</v>
      </c>
      <c r="I28" s="811">
        <v>20.100000000000001</v>
      </c>
      <c r="J28" s="811">
        <v>18.8</v>
      </c>
      <c r="K28" s="811">
        <v>19.3</v>
      </c>
      <c r="L28" s="811">
        <v>17.7</v>
      </c>
      <c r="M28" s="811">
        <v>15.8</v>
      </c>
      <c r="N28" s="811">
        <v>11.7</v>
      </c>
      <c r="O28" s="811">
        <v>3.3</v>
      </c>
      <c r="P28" s="812">
        <v>2.5</v>
      </c>
      <c r="Q28" s="101">
        <f t="shared" si="6"/>
        <v>12.153333333333332</v>
      </c>
      <c r="R28" s="102">
        <f t="shared" si="7"/>
        <v>20.100000000000001</v>
      </c>
      <c r="S28" s="102">
        <f>AVERAGE(H28:M28)</f>
        <v>18.633333333333333</v>
      </c>
    </row>
    <row r="29" spans="1:19">
      <c r="A29" s="277" t="s">
        <v>276</v>
      </c>
      <c r="B29" s="811">
        <v>4.0999999999999996</v>
      </c>
      <c r="C29" s="811">
        <v>4</v>
      </c>
      <c r="D29" s="811">
        <v>6.8</v>
      </c>
      <c r="E29" s="811">
        <v>10.4</v>
      </c>
      <c r="F29" s="811">
        <v>11.9</v>
      </c>
      <c r="G29" s="811">
        <v>15.8</v>
      </c>
      <c r="H29" s="811">
        <v>20.100000000000001</v>
      </c>
      <c r="I29" s="811">
        <v>20.100000000000001</v>
      </c>
      <c r="J29" s="811">
        <v>18.7</v>
      </c>
      <c r="K29" s="811">
        <v>19.3</v>
      </c>
      <c r="L29" s="811">
        <v>17.7</v>
      </c>
      <c r="M29" s="811">
        <v>15.8</v>
      </c>
      <c r="N29" s="811">
        <v>11.7</v>
      </c>
      <c r="O29" s="811">
        <v>3.3</v>
      </c>
      <c r="P29" s="812">
        <v>2.6</v>
      </c>
      <c r="Q29" s="101">
        <f t="shared" si="6"/>
        <v>12.153333333333332</v>
      </c>
      <c r="R29" s="102">
        <f t="shared" si="7"/>
        <v>20.100000000000001</v>
      </c>
      <c r="S29" s="102">
        <f t="shared" si="3"/>
        <v>18.616666666666667</v>
      </c>
    </row>
    <row r="30" spans="1:19">
      <c r="A30" s="277" t="s">
        <v>153</v>
      </c>
      <c r="B30" s="811">
        <v>4.0999999999999996</v>
      </c>
      <c r="C30" s="811">
        <v>4.3</v>
      </c>
      <c r="D30" s="811">
        <v>6.7</v>
      </c>
      <c r="E30" s="811">
        <v>10.1</v>
      </c>
      <c r="F30" s="811">
        <v>11.7</v>
      </c>
      <c r="G30" s="811">
        <v>15.7</v>
      </c>
      <c r="H30" s="811">
        <v>20</v>
      </c>
      <c r="I30" s="811">
        <v>20.100000000000001</v>
      </c>
      <c r="J30" s="811">
        <v>18.7</v>
      </c>
      <c r="K30" s="811">
        <v>19.3</v>
      </c>
      <c r="L30" s="811">
        <v>17.600000000000001</v>
      </c>
      <c r="M30" s="811">
        <v>15.8</v>
      </c>
      <c r="N30" s="811">
        <v>11.7</v>
      </c>
      <c r="O30" s="811">
        <v>3.3</v>
      </c>
      <c r="P30" s="812">
        <v>2.7</v>
      </c>
      <c r="Q30" s="101">
        <f t="shared" si="6"/>
        <v>12.12</v>
      </c>
      <c r="R30" s="102">
        <f t="shared" si="7"/>
        <v>20.100000000000001</v>
      </c>
      <c r="S30" s="102">
        <f t="shared" si="3"/>
        <v>18.583333333333332</v>
      </c>
    </row>
    <row r="31" spans="1:19">
      <c r="A31" s="277" t="s">
        <v>277</v>
      </c>
      <c r="B31" s="811">
        <v>3.7</v>
      </c>
      <c r="C31" s="811">
        <v>4</v>
      </c>
      <c r="D31" s="811">
        <v>6.7</v>
      </c>
      <c r="E31" s="811">
        <v>9.6999999999999993</v>
      </c>
      <c r="F31" s="811">
        <v>11.4</v>
      </c>
      <c r="G31" s="811">
        <v>15.7</v>
      </c>
      <c r="H31" s="811">
        <v>20</v>
      </c>
      <c r="I31" s="811">
        <v>20.100000000000001</v>
      </c>
      <c r="J31" s="811">
        <v>18.7</v>
      </c>
      <c r="K31" s="811">
        <v>19.3</v>
      </c>
      <c r="L31" s="811">
        <v>17.600000000000001</v>
      </c>
      <c r="M31" s="811">
        <v>15.8</v>
      </c>
      <c r="N31" s="811">
        <v>11.7</v>
      </c>
      <c r="O31" s="811">
        <v>3.3</v>
      </c>
      <c r="P31" s="812">
        <v>2.7</v>
      </c>
      <c r="Q31" s="101">
        <f t="shared" si="6"/>
        <v>12.026666666666667</v>
      </c>
      <c r="R31" s="102">
        <f t="shared" si="7"/>
        <v>20.100000000000001</v>
      </c>
      <c r="S31" s="102">
        <f t="shared" si="3"/>
        <v>18.583333333333332</v>
      </c>
    </row>
    <row r="32" spans="1:19">
      <c r="A32" s="277" t="s">
        <v>154</v>
      </c>
      <c r="B32" s="811">
        <v>3.6</v>
      </c>
      <c r="C32" s="811">
        <v>3.9</v>
      </c>
      <c r="D32" s="811">
        <v>6.3</v>
      </c>
      <c r="E32" s="811">
        <v>9.5</v>
      </c>
      <c r="F32" s="811">
        <v>10.9</v>
      </c>
      <c r="G32" s="811">
        <v>15.7</v>
      </c>
      <c r="H32" s="811">
        <v>20</v>
      </c>
      <c r="I32" s="811">
        <v>20.100000000000001</v>
      </c>
      <c r="J32" s="811">
        <v>18.600000000000001</v>
      </c>
      <c r="K32" s="811">
        <v>19.3</v>
      </c>
      <c r="L32" s="811">
        <v>17.600000000000001</v>
      </c>
      <c r="M32" s="811">
        <v>15.8</v>
      </c>
      <c r="N32" s="811">
        <v>11.7</v>
      </c>
      <c r="O32" s="811">
        <v>3.3</v>
      </c>
      <c r="P32" s="812">
        <v>2.7</v>
      </c>
      <c r="Q32" s="101">
        <f t="shared" si="6"/>
        <v>11.933333333333334</v>
      </c>
      <c r="R32" s="102">
        <f t="shared" si="7"/>
        <v>20.100000000000001</v>
      </c>
      <c r="S32" s="102">
        <f t="shared" si="3"/>
        <v>18.566666666666666</v>
      </c>
    </row>
    <row r="33" spans="1:19">
      <c r="A33" s="277" t="s">
        <v>155</v>
      </c>
      <c r="B33" s="811">
        <v>3.5</v>
      </c>
      <c r="C33" s="811">
        <v>3.9</v>
      </c>
      <c r="D33" s="811">
        <v>6.1</v>
      </c>
      <c r="E33" s="811">
        <v>9.1</v>
      </c>
      <c r="F33" s="811">
        <v>9.8000000000000007</v>
      </c>
      <c r="G33" s="811">
        <v>15.6</v>
      </c>
      <c r="H33" s="811">
        <v>20</v>
      </c>
      <c r="I33" s="811">
        <v>20.100000000000001</v>
      </c>
      <c r="J33" s="811">
        <v>18.600000000000001</v>
      </c>
      <c r="K33" s="811">
        <v>19.3</v>
      </c>
      <c r="L33" s="811">
        <v>17.600000000000001</v>
      </c>
      <c r="M33" s="811">
        <v>15.8</v>
      </c>
      <c r="N33" s="811">
        <v>11.7</v>
      </c>
      <c r="O33" s="811">
        <v>3.4</v>
      </c>
      <c r="P33" s="812">
        <v>2.7</v>
      </c>
      <c r="Q33" s="101">
        <f t="shared" si="6"/>
        <v>11.813333333333333</v>
      </c>
      <c r="R33" s="102">
        <f t="shared" si="7"/>
        <v>20.100000000000001</v>
      </c>
      <c r="S33" s="102">
        <f t="shared" si="3"/>
        <v>18.566666666666666</v>
      </c>
    </row>
    <row r="34" spans="1:19">
      <c r="A34" s="277" t="s">
        <v>156</v>
      </c>
      <c r="B34" s="811">
        <v>3.7</v>
      </c>
      <c r="C34" s="811">
        <v>4.4000000000000004</v>
      </c>
      <c r="D34" s="811">
        <v>5.7</v>
      </c>
      <c r="E34" s="811">
        <v>8.6999999999999993</v>
      </c>
      <c r="F34" s="811">
        <v>9.3000000000000007</v>
      </c>
      <c r="G34" s="811">
        <v>15.6</v>
      </c>
      <c r="H34" s="811">
        <v>19.899999999999999</v>
      </c>
      <c r="I34" s="811">
        <v>20.100000000000001</v>
      </c>
      <c r="J34" s="811">
        <v>18.600000000000001</v>
      </c>
      <c r="K34" s="811">
        <v>19.3</v>
      </c>
      <c r="L34" s="811">
        <v>17.600000000000001</v>
      </c>
      <c r="M34" s="811">
        <v>15.7</v>
      </c>
      <c r="N34" s="811">
        <v>11.7</v>
      </c>
      <c r="O34" s="811">
        <v>3.6</v>
      </c>
      <c r="P34" s="812">
        <v>2.8</v>
      </c>
      <c r="Q34" s="101">
        <f t="shared" si="6"/>
        <v>11.78</v>
      </c>
      <c r="R34" s="102">
        <f t="shared" si="7"/>
        <v>20.100000000000001</v>
      </c>
      <c r="S34" s="102">
        <f t="shared" si="3"/>
        <v>18.533333333333335</v>
      </c>
    </row>
    <row r="35" spans="1:19">
      <c r="A35" s="277" t="s">
        <v>157</v>
      </c>
      <c r="B35" s="811">
        <v>4</v>
      </c>
      <c r="C35" s="811">
        <v>5</v>
      </c>
      <c r="D35" s="811">
        <v>5.7</v>
      </c>
      <c r="E35" s="811">
        <v>8.5</v>
      </c>
      <c r="F35" s="811">
        <v>9.1999999999999993</v>
      </c>
      <c r="G35" s="811">
        <v>15.6</v>
      </c>
      <c r="H35" s="811">
        <v>19.8</v>
      </c>
      <c r="I35" s="811">
        <v>20.100000000000001</v>
      </c>
      <c r="J35" s="811">
        <v>18.5</v>
      </c>
      <c r="K35" s="811">
        <v>19.2</v>
      </c>
      <c r="L35" s="811">
        <v>17.600000000000001</v>
      </c>
      <c r="M35" s="811">
        <v>15.7</v>
      </c>
      <c r="N35" s="811">
        <v>11.6</v>
      </c>
      <c r="O35" s="811">
        <v>3.7</v>
      </c>
      <c r="P35" s="812">
        <v>2.9</v>
      </c>
      <c r="Q35" s="101">
        <f t="shared" si="6"/>
        <v>11.806666666666667</v>
      </c>
      <c r="R35" s="102">
        <f t="shared" si="7"/>
        <v>20.100000000000001</v>
      </c>
      <c r="S35" s="102">
        <f t="shared" si="3"/>
        <v>18.483333333333338</v>
      </c>
    </row>
    <row r="36" spans="1:19">
      <c r="A36" s="277" t="s">
        <v>158</v>
      </c>
      <c r="B36" s="811">
        <v>4.3</v>
      </c>
      <c r="C36" s="811">
        <v>5.2</v>
      </c>
      <c r="D36" s="811">
        <v>5.7</v>
      </c>
      <c r="E36" s="811">
        <v>8.4</v>
      </c>
      <c r="F36" s="811">
        <v>9</v>
      </c>
      <c r="G36" s="811">
        <v>15.6</v>
      </c>
      <c r="H36" s="811">
        <v>19.399999999999999</v>
      </c>
      <c r="I36" s="811">
        <v>20</v>
      </c>
      <c r="J36" s="811">
        <v>18.100000000000001</v>
      </c>
      <c r="K36" s="811">
        <v>19.2</v>
      </c>
      <c r="L36" s="811">
        <v>17.600000000000001</v>
      </c>
      <c r="M36" s="811">
        <v>15.7</v>
      </c>
      <c r="N36" s="811">
        <v>11.6</v>
      </c>
      <c r="O36" s="811">
        <v>3.8</v>
      </c>
      <c r="P36" s="812">
        <v>2.9</v>
      </c>
      <c r="Q36" s="101">
        <f t="shared" si="6"/>
        <v>11.766666666666667</v>
      </c>
      <c r="R36" s="102">
        <f t="shared" si="7"/>
        <v>20</v>
      </c>
      <c r="S36" s="102">
        <f t="shared" si="3"/>
        <v>18.333333333333336</v>
      </c>
    </row>
    <row r="37" spans="1:19">
      <c r="A37" s="284" t="s">
        <v>373</v>
      </c>
      <c r="B37" s="289">
        <f>AVERAGE(B25:B28)</f>
        <v>2.625</v>
      </c>
      <c r="C37" s="289">
        <f t="shared" ref="C37:P37" si="8">AVERAGE(C25:C28)</f>
        <v>1.875</v>
      </c>
      <c r="D37" s="289">
        <f t="shared" si="8"/>
        <v>6.9249999999999998</v>
      </c>
      <c r="E37" s="289">
        <f t="shared" si="8"/>
        <v>11.924999999999999</v>
      </c>
      <c r="F37" s="289">
        <f t="shared" si="8"/>
        <v>12.525</v>
      </c>
      <c r="G37" s="289">
        <f t="shared" si="8"/>
        <v>16.100000000000001</v>
      </c>
      <c r="H37" s="289">
        <f t="shared" si="8"/>
        <v>20.25</v>
      </c>
      <c r="I37" s="289">
        <f t="shared" si="8"/>
        <v>20.25</v>
      </c>
      <c r="J37" s="289">
        <f t="shared" si="8"/>
        <v>18.924999999999997</v>
      </c>
      <c r="K37" s="289">
        <f t="shared" si="8"/>
        <v>19.574999999999999</v>
      </c>
      <c r="L37" s="289">
        <f t="shared" si="8"/>
        <v>17.875</v>
      </c>
      <c r="M37" s="289">
        <f t="shared" si="8"/>
        <v>15.875</v>
      </c>
      <c r="N37" s="289">
        <f t="shared" si="8"/>
        <v>12.024999999999999</v>
      </c>
      <c r="O37" s="289">
        <f t="shared" si="8"/>
        <v>3.25</v>
      </c>
      <c r="P37" s="289">
        <f t="shared" si="8"/>
        <v>2.5249999999999999</v>
      </c>
      <c r="Q37" s="101"/>
      <c r="R37" s="102"/>
      <c r="S37" s="102"/>
    </row>
    <row r="38" spans="1:19">
      <c r="A38" s="277" t="s">
        <v>371</v>
      </c>
      <c r="B38" s="289">
        <f>AVERAGE(B25:B36)</f>
        <v>3.4583333333333335</v>
      </c>
      <c r="C38" s="289">
        <f t="shared" ref="C38:P38" si="9">AVERAGE(C25:C36)</f>
        <v>3.5166666666666671</v>
      </c>
      <c r="D38" s="289">
        <f t="shared" si="9"/>
        <v>6.45</v>
      </c>
      <c r="E38" s="289">
        <f t="shared" si="9"/>
        <v>10.174999999999999</v>
      </c>
      <c r="F38" s="289">
        <f t="shared" si="9"/>
        <v>11.108333333333334</v>
      </c>
      <c r="G38" s="289">
        <f t="shared" si="9"/>
        <v>15.808333333333332</v>
      </c>
      <c r="H38" s="289">
        <f t="shared" si="9"/>
        <v>20.016666666666669</v>
      </c>
      <c r="I38" s="289">
        <f t="shared" si="9"/>
        <v>20.141666666666662</v>
      </c>
      <c r="J38" s="289">
        <f t="shared" si="9"/>
        <v>18.68333333333333</v>
      </c>
      <c r="K38" s="289">
        <f t="shared" si="9"/>
        <v>19.375</v>
      </c>
      <c r="L38" s="289">
        <f t="shared" si="9"/>
        <v>17.7</v>
      </c>
      <c r="M38" s="289">
        <f t="shared" si="9"/>
        <v>15.799999999999997</v>
      </c>
      <c r="N38" s="289">
        <f t="shared" si="9"/>
        <v>11.791666666666666</v>
      </c>
      <c r="O38" s="289">
        <f t="shared" si="9"/>
        <v>3.3916666666666671</v>
      </c>
      <c r="P38" s="289">
        <f t="shared" si="9"/>
        <v>2.6749999999999994</v>
      </c>
      <c r="Q38" s="101"/>
      <c r="R38" s="102"/>
      <c r="S38" s="102"/>
    </row>
    <row r="39" spans="1:19" ht="15" customHeight="1">
      <c r="A39" s="1099" t="s">
        <v>358</v>
      </c>
      <c r="B39" s="1100"/>
      <c r="C39" s="1100"/>
      <c r="D39" s="1100"/>
      <c r="E39" s="1100"/>
      <c r="F39" s="1100"/>
      <c r="G39" s="1100"/>
      <c r="H39" s="1100"/>
      <c r="I39" s="1100"/>
      <c r="J39" s="1100"/>
      <c r="K39" s="1100"/>
      <c r="L39" s="1100"/>
      <c r="M39" s="1100"/>
      <c r="N39" s="1100"/>
      <c r="O39" s="1100"/>
      <c r="P39" s="1100"/>
      <c r="Q39" s="1100"/>
      <c r="R39" s="1100"/>
      <c r="S39" s="1101"/>
    </row>
    <row r="40" spans="1:19">
      <c r="A40" s="277" t="s">
        <v>274</v>
      </c>
      <c r="B40" s="55"/>
      <c r="C40" s="651">
        <v>0.8</v>
      </c>
      <c r="D40" s="651">
        <v>7.1</v>
      </c>
      <c r="E40" s="651">
        <v>12.1</v>
      </c>
      <c r="F40" s="651">
        <v>12.5</v>
      </c>
      <c r="G40" s="651">
        <v>16.5</v>
      </c>
      <c r="H40" s="651">
        <v>20.399999999999999</v>
      </c>
      <c r="I40" s="651">
        <v>20.9</v>
      </c>
      <c r="J40" s="651">
        <v>19.100000000000001</v>
      </c>
      <c r="K40" s="651">
        <v>20</v>
      </c>
      <c r="L40" s="651">
        <v>18</v>
      </c>
      <c r="M40" s="651">
        <v>16.5</v>
      </c>
      <c r="N40" s="651">
        <v>11.8</v>
      </c>
      <c r="O40" s="651">
        <v>3.1</v>
      </c>
      <c r="P40" s="678">
        <v>2.5</v>
      </c>
      <c r="Q40" s="101">
        <f t="shared" ref="Q40:Q48" si="10">AVERAGE(B40:P40)</f>
        <v>12.950000000000001</v>
      </c>
      <c r="R40" s="102">
        <f t="shared" ref="R40:R48" si="11">MAX(B40:P40)</f>
        <v>20.9</v>
      </c>
      <c r="S40" s="102">
        <f t="shared" si="3"/>
        <v>19.150000000000002</v>
      </c>
    </row>
    <row r="41" spans="1:19">
      <c r="A41" s="277" t="s">
        <v>151</v>
      </c>
      <c r="B41" s="55"/>
      <c r="C41" s="651">
        <v>1</v>
      </c>
      <c r="D41" s="651">
        <v>7</v>
      </c>
      <c r="E41" s="651">
        <v>11.6</v>
      </c>
      <c r="F41" s="651">
        <v>12.1</v>
      </c>
      <c r="G41" s="651">
        <v>16.100000000000001</v>
      </c>
      <c r="H41" s="651">
        <v>20.2</v>
      </c>
      <c r="I41" s="651">
        <v>20.2</v>
      </c>
      <c r="J41" s="651">
        <v>19</v>
      </c>
      <c r="K41" s="651">
        <v>19.5</v>
      </c>
      <c r="L41" s="651">
        <v>17.8</v>
      </c>
      <c r="M41" s="651">
        <v>16</v>
      </c>
      <c r="N41" s="651">
        <v>11.8</v>
      </c>
      <c r="O41" s="651">
        <v>3.1</v>
      </c>
      <c r="P41" s="678">
        <v>2.5</v>
      </c>
      <c r="Q41" s="101">
        <f t="shared" si="10"/>
        <v>12.707142857142857</v>
      </c>
      <c r="R41" s="102">
        <f t="shared" si="11"/>
        <v>20.2</v>
      </c>
      <c r="S41" s="102">
        <f t="shared" si="3"/>
        <v>18.783333333333335</v>
      </c>
    </row>
    <row r="42" spans="1:19">
      <c r="A42" s="277" t="s">
        <v>275</v>
      </c>
      <c r="B42" s="55"/>
      <c r="C42" s="651">
        <v>1.8</v>
      </c>
      <c r="D42" s="651">
        <v>6.7</v>
      </c>
      <c r="E42" s="651">
        <v>11.2</v>
      </c>
      <c r="F42" s="651">
        <v>12</v>
      </c>
      <c r="G42" s="651">
        <v>15.9</v>
      </c>
      <c r="H42" s="651">
        <v>20.100000000000001</v>
      </c>
      <c r="I42" s="651">
        <v>20.2</v>
      </c>
      <c r="J42" s="651">
        <v>18.899999999999999</v>
      </c>
      <c r="K42" s="651">
        <v>19.5</v>
      </c>
      <c r="L42" s="651">
        <v>17.8</v>
      </c>
      <c r="M42" s="651">
        <v>15.9</v>
      </c>
      <c r="N42" s="651">
        <v>11.8</v>
      </c>
      <c r="O42" s="651">
        <v>3.1</v>
      </c>
      <c r="P42" s="678">
        <v>2.5</v>
      </c>
      <c r="Q42" s="101">
        <f t="shared" si="10"/>
        <v>12.671428571428574</v>
      </c>
      <c r="R42" s="102">
        <f t="shared" si="11"/>
        <v>20.2</v>
      </c>
      <c r="S42" s="102">
        <f t="shared" si="3"/>
        <v>18.733333333333331</v>
      </c>
    </row>
    <row r="43" spans="1:19">
      <c r="A43" s="277" t="s">
        <v>152</v>
      </c>
      <c r="B43" s="55"/>
      <c r="C43" s="651">
        <v>3.7</v>
      </c>
      <c r="D43" s="651">
        <v>6.5</v>
      </c>
      <c r="E43" s="651">
        <v>11.2</v>
      </c>
      <c r="F43" s="651">
        <v>11.9</v>
      </c>
      <c r="G43" s="651">
        <v>15.9</v>
      </c>
      <c r="H43" s="651">
        <v>20.100000000000001</v>
      </c>
      <c r="I43" s="651">
        <v>20.2</v>
      </c>
      <c r="J43" s="651">
        <v>18.899999999999999</v>
      </c>
      <c r="K43" s="651">
        <v>19.600000000000001</v>
      </c>
      <c r="L43" s="651">
        <v>17.7</v>
      </c>
      <c r="M43" s="651">
        <v>15.9</v>
      </c>
      <c r="N43" s="651">
        <v>11.8</v>
      </c>
      <c r="O43" s="651">
        <v>3.1</v>
      </c>
      <c r="P43" s="678">
        <v>2.5</v>
      </c>
      <c r="Q43" s="101">
        <f t="shared" si="10"/>
        <v>12.785714285714286</v>
      </c>
      <c r="R43" s="102">
        <f t="shared" si="11"/>
        <v>20.2</v>
      </c>
      <c r="S43" s="102">
        <f t="shared" si="3"/>
        <v>18.733333333333334</v>
      </c>
    </row>
    <row r="44" spans="1:19">
      <c r="A44" s="277" t="s">
        <v>276</v>
      </c>
      <c r="B44" s="55"/>
      <c r="C44" s="651">
        <v>4.5</v>
      </c>
      <c r="D44" s="651">
        <v>6.5</v>
      </c>
      <c r="E44" s="651">
        <v>10.7</v>
      </c>
      <c r="F44" s="651">
        <v>11.7</v>
      </c>
      <c r="G44" s="651">
        <v>15.8</v>
      </c>
      <c r="H44" s="651">
        <v>20</v>
      </c>
      <c r="I44" s="651">
        <v>20.3</v>
      </c>
      <c r="J44" s="651">
        <v>18.8</v>
      </c>
      <c r="K44" s="651">
        <v>19.600000000000001</v>
      </c>
      <c r="L44" s="651">
        <v>17.7</v>
      </c>
      <c r="M44" s="651">
        <v>16</v>
      </c>
      <c r="N44" s="651">
        <v>11.7</v>
      </c>
      <c r="O44" s="651">
        <v>3.1</v>
      </c>
      <c r="P44" s="678">
        <v>2.5</v>
      </c>
      <c r="Q44" s="101">
        <f t="shared" si="10"/>
        <v>12.778571428571427</v>
      </c>
      <c r="R44" s="102">
        <f t="shared" si="11"/>
        <v>20.3</v>
      </c>
      <c r="S44" s="102">
        <f t="shared" si="3"/>
        <v>18.733333333333331</v>
      </c>
    </row>
    <row r="45" spans="1:19">
      <c r="A45" s="277" t="s">
        <v>153</v>
      </c>
      <c r="B45" s="55"/>
      <c r="C45" s="651">
        <v>4.7</v>
      </c>
      <c r="D45" s="651">
        <v>6.4</v>
      </c>
      <c r="E45" s="651">
        <v>10.1</v>
      </c>
      <c r="F45" s="651">
        <v>11.4</v>
      </c>
      <c r="G45" s="651">
        <v>15.8</v>
      </c>
      <c r="H45" s="651">
        <v>20</v>
      </c>
      <c r="I45" s="651">
        <v>20.2</v>
      </c>
      <c r="J45" s="651">
        <v>18.8</v>
      </c>
      <c r="K45" s="651">
        <v>19.5</v>
      </c>
      <c r="L45" s="651">
        <v>17.7</v>
      </c>
      <c r="M45" s="651">
        <v>15.9</v>
      </c>
      <c r="N45" s="651">
        <v>11.7</v>
      </c>
      <c r="O45" s="651">
        <v>3.1</v>
      </c>
      <c r="P45" s="678">
        <v>2.5</v>
      </c>
      <c r="Q45" s="101">
        <f t="shared" si="10"/>
        <v>12.7</v>
      </c>
      <c r="R45" s="102">
        <f t="shared" si="11"/>
        <v>20.2</v>
      </c>
      <c r="S45" s="102">
        <f t="shared" si="3"/>
        <v>18.683333333333334</v>
      </c>
    </row>
    <row r="46" spans="1:19">
      <c r="A46" s="277" t="s">
        <v>277</v>
      </c>
      <c r="B46" s="55"/>
      <c r="C46" s="651">
        <v>4.2</v>
      </c>
      <c r="D46" s="651">
        <v>6.2</v>
      </c>
      <c r="E46" s="651">
        <v>10</v>
      </c>
      <c r="F46" s="651">
        <v>11</v>
      </c>
      <c r="G46" s="651">
        <v>15.8</v>
      </c>
      <c r="H46" s="651">
        <v>20</v>
      </c>
      <c r="I46" s="651">
        <v>20.2</v>
      </c>
      <c r="J46" s="651">
        <v>18.8</v>
      </c>
      <c r="K46" s="651">
        <v>19.5</v>
      </c>
      <c r="L46" s="651">
        <v>17.7</v>
      </c>
      <c r="M46" s="651">
        <v>16</v>
      </c>
      <c r="N46" s="651">
        <v>11.7</v>
      </c>
      <c r="O46" s="651">
        <v>3.1</v>
      </c>
      <c r="P46" s="678">
        <v>2.5</v>
      </c>
      <c r="Q46" s="101">
        <f t="shared" si="10"/>
        <v>12.62142857142857</v>
      </c>
      <c r="R46" s="102">
        <f t="shared" si="11"/>
        <v>20.2</v>
      </c>
      <c r="S46" s="102">
        <f t="shared" si="3"/>
        <v>18.7</v>
      </c>
    </row>
    <row r="47" spans="1:19">
      <c r="A47" s="277" t="s">
        <v>154</v>
      </c>
      <c r="B47" s="55"/>
      <c r="C47" s="651">
        <v>4.3</v>
      </c>
      <c r="D47" s="651">
        <v>6.1</v>
      </c>
      <c r="E47" s="651">
        <v>9.1</v>
      </c>
      <c r="F47" s="651">
        <v>10.7</v>
      </c>
      <c r="G47" s="651">
        <v>15.7</v>
      </c>
      <c r="H47" s="651">
        <v>20</v>
      </c>
      <c r="I47" s="651">
        <v>20.2</v>
      </c>
      <c r="J47" s="651">
        <v>18.8</v>
      </c>
      <c r="K47" s="651">
        <v>19.399999999999999</v>
      </c>
      <c r="L47" s="651">
        <v>17.7</v>
      </c>
      <c r="M47" s="651">
        <v>16</v>
      </c>
      <c r="N47" s="651">
        <v>11.7</v>
      </c>
      <c r="O47" s="651">
        <v>3.1</v>
      </c>
      <c r="P47" s="678">
        <v>2.5</v>
      </c>
      <c r="Q47" s="101">
        <f t="shared" si="10"/>
        <v>12.52142857142857</v>
      </c>
      <c r="R47" s="102">
        <f t="shared" si="11"/>
        <v>20.2</v>
      </c>
      <c r="S47" s="102">
        <f t="shared" si="3"/>
        <v>18.683333333333334</v>
      </c>
    </row>
    <row r="48" spans="1:19">
      <c r="A48" s="277" t="s">
        <v>155</v>
      </c>
      <c r="B48" s="55"/>
      <c r="C48" s="651">
        <v>4.4000000000000004</v>
      </c>
      <c r="D48" s="651">
        <v>5.7</v>
      </c>
      <c r="E48" s="651">
        <v>8.8000000000000007</v>
      </c>
      <c r="F48" s="651">
        <v>10.5</v>
      </c>
      <c r="G48" s="651">
        <v>15.6</v>
      </c>
      <c r="H48" s="651">
        <v>19.899999999999999</v>
      </c>
      <c r="I48" s="651">
        <v>20.100000000000001</v>
      </c>
      <c r="J48" s="651">
        <v>18.8</v>
      </c>
      <c r="K48" s="651">
        <v>19.3</v>
      </c>
      <c r="L48" s="651">
        <v>17.600000000000001</v>
      </c>
      <c r="M48" s="651">
        <v>16</v>
      </c>
      <c r="N48" s="651">
        <v>11.7</v>
      </c>
      <c r="O48" s="651">
        <v>3.1</v>
      </c>
      <c r="P48" s="678">
        <v>2.8</v>
      </c>
      <c r="Q48" s="101">
        <f t="shared" si="10"/>
        <v>12.45</v>
      </c>
      <c r="R48" s="102">
        <f t="shared" si="11"/>
        <v>20.100000000000001</v>
      </c>
      <c r="S48" s="102">
        <f t="shared" si="3"/>
        <v>18.616666666666664</v>
      </c>
    </row>
    <row r="49" spans="1:19">
      <c r="A49" s="284" t="s">
        <v>373</v>
      </c>
      <c r="B49" s="289"/>
      <c r="C49" s="289">
        <f>AVERAGE(C40:C43)</f>
        <v>1.8250000000000002</v>
      </c>
      <c r="D49" s="289">
        <f t="shared" ref="D49:P49" si="12">AVERAGE(D40:D43)</f>
        <v>6.8250000000000002</v>
      </c>
      <c r="E49" s="289">
        <f t="shared" si="12"/>
        <v>11.524999999999999</v>
      </c>
      <c r="F49" s="289">
        <f t="shared" si="12"/>
        <v>12.125</v>
      </c>
      <c r="G49" s="289">
        <f t="shared" si="12"/>
        <v>16.100000000000001</v>
      </c>
      <c r="H49" s="289">
        <f t="shared" si="12"/>
        <v>20.2</v>
      </c>
      <c r="I49" s="289">
        <f t="shared" si="12"/>
        <v>20.375</v>
      </c>
      <c r="J49" s="289">
        <f t="shared" si="12"/>
        <v>18.975000000000001</v>
      </c>
      <c r="K49" s="289">
        <f t="shared" si="12"/>
        <v>19.649999999999999</v>
      </c>
      <c r="L49" s="289">
        <f t="shared" si="12"/>
        <v>17.824999999999999</v>
      </c>
      <c r="M49" s="289">
        <f t="shared" si="12"/>
        <v>16.074999999999999</v>
      </c>
      <c r="N49" s="289">
        <f t="shared" si="12"/>
        <v>11.8</v>
      </c>
      <c r="O49" s="289">
        <f t="shared" si="12"/>
        <v>3.1</v>
      </c>
      <c r="P49" s="289">
        <f t="shared" si="12"/>
        <v>2.5</v>
      </c>
      <c r="Q49" s="101"/>
      <c r="R49" s="102"/>
      <c r="S49" s="102"/>
    </row>
    <row r="50" spans="1:19">
      <c r="A50" s="277" t="s">
        <v>371</v>
      </c>
      <c r="B50" s="289"/>
      <c r="C50" s="289">
        <f t="shared" ref="C50:P50" si="13">AVERAGE(C40:C48)</f>
        <v>3.2666666666666666</v>
      </c>
      <c r="D50" s="289">
        <f t="shared" si="13"/>
        <v>6.4666666666666668</v>
      </c>
      <c r="E50" s="289">
        <f t="shared" si="13"/>
        <v>10.533333333333331</v>
      </c>
      <c r="F50" s="289">
        <f t="shared" si="13"/>
        <v>11.533333333333335</v>
      </c>
      <c r="G50" s="289">
        <f t="shared" si="13"/>
        <v>15.899999999999999</v>
      </c>
      <c r="H50" s="289">
        <f t="shared" si="13"/>
        <v>20.077777777777779</v>
      </c>
      <c r="I50" s="289">
        <f t="shared" si="13"/>
        <v>20.277777777777775</v>
      </c>
      <c r="J50" s="289">
        <f t="shared" si="13"/>
        <v>18.87777777777778</v>
      </c>
      <c r="K50" s="289">
        <f t="shared" si="13"/>
        <v>19.544444444444444</v>
      </c>
      <c r="L50" s="289">
        <f t="shared" si="13"/>
        <v>17.744444444444444</v>
      </c>
      <c r="M50" s="289">
        <f t="shared" si="13"/>
        <v>16.022222222222222</v>
      </c>
      <c r="N50" s="289">
        <f t="shared" si="13"/>
        <v>11.744444444444447</v>
      </c>
      <c r="O50" s="289">
        <f t="shared" si="13"/>
        <v>3.1000000000000005</v>
      </c>
      <c r="P50" s="289">
        <f t="shared" si="13"/>
        <v>2.5333333333333332</v>
      </c>
      <c r="Q50" s="101"/>
      <c r="R50" s="102"/>
      <c r="S50" s="102"/>
    </row>
    <row r="51" spans="1:19" ht="15" customHeight="1">
      <c r="A51" s="1099" t="s">
        <v>359</v>
      </c>
      <c r="B51" s="1100"/>
      <c r="C51" s="1100"/>
      <c r="D51" s="1100"/>
      <c r="E51" s="1100"/>
      <c r="F51" s="1100"/>
      <c r="G51" s="1100"/>
      <c r="H51" s="1100"/>
      <c r="I51" s="1100"/>
      <c r="J51" s="1100"/>
      <c r="K51" s="1100"/>
      <c r="L51" s="1100"/>
      <c r="M51" s="1100"/>
      <c r="N51" s="1100"/>
      <c r="O51" s="1100"/>
      <c r="P51" s="1100"/>
      <c r="Q51" s="1100"/>
      <c r="R51" s="1100"/>
      <c r="S51" s="1101"/>
    </row>
    <row r="52" spans="1:19">
      <c r="A52" s="277" t="s">
        <v>274</v>
      </c>
      <c r="B52" s="810">
        <v>1.1000000000000001</v>
      </c>
      <c r="C52" s="810">
        <v>0.8</v>
      </c>
      <c r="D52" s="810">
        <v>6.9</v>
      </c>
      <c r="E52" s="728">
        <v>12</v>
      </c>
      <c r="F52" s="810">
        <v>13.1</v>
      </c>
      <c r="G52" s="810">
        <v>16.7</v>
      </c>
      <c r="H52" s="810">
        <v>20.8</v>
      </c>
      <c r="I52" s="810">
        <v>20.7</v>
      </c>
      <c r="J52" s="810">
        <v>19.7</v>
      </c>
      <c r="K52" s="810">
        <v>20</v>
      </c>
      <c r="L52" s="810">
        <v>18.3</v>
      </c>
      <c r="M52" s="651">
        <v>16.600000000000001</v>
      </c>
      <c r="N52" s="810">
        <v>12</v>
      </c>
      <c r="O52" s="810">
        <v>3</v>
      </c>
      <c r="P52" s="810">
        <v>2.5</v>
      </c>
      <c r="Q52" s="101">
        <f t="shared" ref="Q52:Q59" si="14">AVERAGE(B52:P52)</f>
        <v>12.280000000000001</v>
      </c>
      <c r="R52" s="102">
        <f t="shared" ref="R52:R59" si="15">MAX(B52:P52)</f>
        <v>20.8</v>
      </c>
      <c r="S52" s="102">
        <f t="shared" si="3"/>
        <v>19.349999999999998</v>
      </c>
    </row>
    <row r="53" spans="1:19">
      <c r="A53" s="277" t="s">
        <v>151</v>
      </c>
      <c r="B53" s="810">
        <v>1.7</v>
      </c>
      <c r="C53" s="810">
        <v>0.9</v>
      </c>
      <c r="D53" s="810">
        <v>6.8</v>
      </c>
      <c r="E53" s="728">
        <v>12</v>
      </c>
      <c r="F53" s="810">
        <v>13.1</v>
      </c>
      <c r="G53" s="810">
        <v>16.7</v>
      </c>
      <c r="H53" s="810">
        <v>20.7</v>
      </c>
      <c r="I53" s="810">
        <v>20.6</v>
      </c>
      <c r="J53" s="810">
        <v>19.3</v>
      </c>
      <c r="K53" s="810">
        <v>19.600000000000001</v>
      </c>
      <c r="L53" s="810">
        <v>17.8</v>
      </c>
      <c r="M53" s="651">
        <v>16.100000000000001</v>
      </c>
      <c r="N53" s="810">
        <v>12</v>
      </c>
      <c r="O53" s="810">
        <v>3</v>
      </c>
      <c r="P53" s="810">
        <v>2.5</v>
      </c>
      <c r="Q53" s="101">
        <f t="shared" si="14"/>
        <v>12.186666666666667</v>
      </c>
      <c r="R53" s="102">
        <f t="shared" si="15"/>
        <v>20.7</v>
      </c>
      <c r="S53" s="102">
        <f t="shared" si="3"/>
        <v>19.016666666666666</v>
      </c>
    </row>
    <row r="54" spans="1:19">
      <c r="A54" s="277" t="s">
        <v>275</v>
      </c>
      <c r="B54" s="810">
        <v>2.7</v>
      </c>
      <c r="C54" s="810">
        <v>2.7</v>
      </c>
      <c r="D54" s="810">
        <v>6.8</v>
      </c>
      <c r="E54" s="728">
        <v>11.7</v>
      </c>
      <c r="F54" s="810">
        <v>13</v>
      </c>
      <c r="G54" s="810">
        <v>16.7</v>
      </c>
      <c r="H54" s="810">
        <v>20.7</v>
      </c>
      <c r="I54" s="810">
        <v>20.5</v>
      </c>
      <c r="J54" s="810">
        <v>19.3</v>
      </c>
      <c r="K54" s="810">
        <v>19.399999999999999</v>
      </c>
      <c r="L54" s="810">
        <v>17.7</v>
      </c>
      <c r="M54" s="651">
        <v>16.2</v>
      </c>
      <c r="N54" s="810">
        <v>11.9</v>
      </c>
      <c r="O54" s="810">
        <v>3</v>
      </c>
      <c r="P54" s="810">
        <v>2.5</v>
      </c>
      <c r="Q54" s="101">
        <f t="shared" si="14"/>
        <v>12.319999999999999</v>
      </c>
      <c r="R54" s="102">
        <f t="shared" si="15"/>
        <v>20.7</v>
      </c>
      <c r="S54" s="102">
        <f t="shared" si="3"/>
        <v>18.966666666666669</v>
      </c>
    </row>
    <row r="55" spans="1:19">
      <c r="A55" s="277" t="s">
        <v>152</v>
      </c>
      <c r="B55" s="810">
        <v>3.1</v>
      </c>
      <c r="C55" s="810">
        <v>3.4</v>
      </c>
      <c r="D55" s="810">
        <v>6.8</v>
      </c>
      <c r="E55" s="728">
        <v>11.7</v>
      </c>
      <c r="F55" s="810">
        <v>12.7</v>
      </c>
      <c r="G55" s="810">
        <v>16.7</v>
      </c>
      <c r="H55" s="810">
        <v>20.7</v>
      </c>
      <c r="I55" s="810">
        <v>20.3</v>
      </c>
      <c r="J55" s="810">
        <v>19.100000000000001</v>
      </c>
      <c r="K55" s="810">
        <v>19.3</v>
      </c>
      <c r="L55" s="810">
        <v>17.600000000000001</v>
      </c>
      <c r="M55" s="651">
        <v>16</v>
      </c>
      <c r="N55" s="810">
        <v>11.9</v>
      </c>
      <c r="O55" s="810">
        <v>3</v>
      </c>
      <c r="P55" s="810">
        <v>2.5</v>
      </c>
      <c r="Q55" s="101">
        <f t="shared" si="14"/>
        <v>12.32</v>
      </c>
      <c r="R55" s="102">
        <f t="shared" si="15"/>
        <v>20.7</v>
      </c>
      <c r="S55" s="102">
        <f t="shared" si="3"/>
        <v>18.833333333333332</v>
      </c>
    </row>
    <row r="56" spans="1:19">
      <c r="A56" s="277" t="s">
        <v>276</v>
      </c>
      <c r="B56" s="810">
        <v>1.7</v>
      </c>
      <c r="C56" s="810">
        <v>3.5</v>
      </c>
      <c r="D56" s="810">
        <v>6.8</v>
      </c>
      <c r="E56" s="728">
        <v>10.6</v>
      </c>
      <c r="F56" s="810">
        <v>12.3</v>
      </c>
      <c r="G56" s="810">
        <v>16.600000000000001</v>
      </c>
      <c r="H56" s="810">
        <v>20.2</v>
      </c>
      <c r="I56" s="810">
        <v>20.2</v>
      </c>
      <c r="J56" s="810">
        <v>19</v>
      </c>
      <c r="K56" s="810">
        <v>19.2</v>
      </c>
      <c r="L56" s="810">
        <v>17.600000000000001</v>
      </c>
      <c r="M56" s="651">
        <v>15.9</v>
      </c>
      <c r="N56" s="810">
        <v>11.9</v>
      </c>
      <c r="O56" s="810">
        <v>3</v>
      </c>
      <c r="P56" s="810">
        <v>2.6</v>
      </c>
      <c r="Q56" s="101">
        <f t="shared" si="14"/>
        <v>12.073333333333332</v>
      </c>
      <c r="R56" s="102">
        <f t="shared" si="15"/>
        <v>20.2</v>
      </c>
      <c r="S56" s="102">
        <f t="shared" si="3"/>
        <v>18.683333333333334</v>
      </c>
    </row>
    <row r="57" spans="1:19">
      <c r="A57" s="277" t="s">
        <v>153</v>
      </c>
      <c r="B57" s="810"/>
      <c r="C57" s="810"/>
      <c r="D57" s="810"/>
      <c r="E57" s="728"/>
      <c r="F57" s="810">
        <v>11.4</v>
      </c>
      <c r="G57" s="810">
        <v>16.600000000000001</v>
      </c>
      <c r="H57" s="810">
        <v>20.2</v>
      </c>
      <c r="I57" s="810">
        <v>20.2</v>
      </c>
      <c r="J57" s="810">
        <v>18.8</v>
      </c>
      <c r="K57" s="810"/>
      <c r="L57" s="810"/>
      <c r="M57" s="651">
        <v>15.9</v>
      </c>
      <c r="N57" s="810"/>
      <c r="O57" s="810">
        <v>3</v>
      </c>
      <c r="P57" s="810">
        <v>2.6</v>
      </c>
      <c r="Q57" s="101">
        <f t="shared" si="14"/>
        <v>13.5875</v>
      </c>
      <c r="R57" s="102">
        <f t="shared" si="15"/>
        <v>20.2</v>
      </c>
      <c r="S57" s="102">
        <f t="shared" si="3"/>
        <v>18.775000000000002</v>
      </c>
    </row>
    <row r="58" spans="1:19">
      <c r="A58" s="277" t="s">
        <v>277</v>
      </c>
      <c r="B58" s="810"/>
      <c r="C58" s="810"/>
      <c r="D58" s="810"/>
      <c r="E58" s="728"/>
      <c r="F58" s="810">
        <v>11.1</v>
      </c>
      <c r="G58" s="810"/>
      <c r="H58" s="810">
        <v>20.100000000000001</v>
      </c>
      <c r="I58" s="810">
        <v>20.2</v>
      </c>
      <c r="J58" s="810"/>
      <c r="K58" s="810"/>
      <c r="L58" s="810"/>
      <c r="M58" s="651">
        <v>15.8</v>
      </c>
      <c r="N58" s="810"/>
      <c r="O58" s="810">
        <v>3</v>
      </c>
      <c r="P58" s="810"/>
      <c r="Q58" s="101">
        <f t="shared" si="14"/>
        <v>14.040000000000001</v>
      </c>
      <c r="R58" s="102">
        <f t="shared" si="15"/>
        <v>20.2</v>
      </c>
      <c r="S58" s="102">
        <f t="shared" si="3"/>
        <v>18.7</v>
      </c>
    </row>
    <row r="59" spans="1:19">
      <c r="A59" s="277" t="s">
        <v>154</v>
      </c>
      <c r="B59" s="810"/>
      <c r="C59" s="810"/>
      <c r="D59" s="810"/>
      <c r="E59" s="810"/>
      <c r="F59" s="810">
        <v>11.1</v>
      </c>
      <c r="G59" s="810"/>
      <c r="H59" s="810">
        <v>20.100000000000001</v>
      </c>
      <c r="I59" s="810">
        <v>19.8</v>
      </c>
      <c r="J59" s="810"/>
      <c r="K59" s="810"/>
      <c r="L59" s="810"/>
      <c r="M59" s="651">
        <v>15.8</v>
      </c>
      <c r="N59" s="810"/>
      <c r="O59" s="810">
        <v>3.1</v>
      </c>
      <c r="P59" s="810"/>
      <c r="Q59" s="101">
        <f t="shared" si="14"/>
        <v>13.979999999999999</v>
      </c>
      <c r="R59" s="102">
        <f t="shared" si="15"/>
        <v>20.100000000000001</v>
      </c>
      <c r="S59" s="102">
        <f t="shared" si="3"/>
        <v>18.566666666666666</v>
      </c>
    </row>
    <row r="60" spans="1:19">
      <c r="A60" s="284" t="s">
        <v>373</v>
      </c>
      <c r="B60" s="289">
        <f>AVERAGE(B52:B56)</f>
        <v>2.0599999999999996</v>
      </c>
      <c r="C60" s="289">
        <f t="shared" ref="C60:P60" si="16">AVERAGE(C52:C56)</f>
        <v>2.2600000000000002</v>
      </c>
      <c r="D60" s="289">
        <f t="shared" si="16"/>
        <v>6.82</v>
      </c>
      <c r="E60" s="289">
        <f t="shared" si="16"/>
        <v>11.600000000000001</v>
      </c>
      <c r="F60" s="289">
        <f t="shared" si="16"/>
        <v>12.84</v>
      </c>
      <c r="G60" s="289">
        <f t="shared" si="16"/>
        <v>16.68</v>
      </c>
      <c r="H60" s="289">
        <f t="shared" si="16"/>
        <v>20.62</v>
      </c>
      <c r="I60" s="289">
        <f t="shared" si="16"/>
        <v>20.46</v>
      </c>
      <c r="J60" s="289">
        <f t="shared" si="16"/>
        <v>19.28</v>
      </c>
      <c r="K60" s="289">
        <f t="shared" si="16"/>
        <v>19.5</v>
      </c>
      <c r="L60" s="289">
        <f t="shared" si="16"/>
        <v>17.8</v>
      </c>
      <c r="M60" s="289">
        <f t="shared" si="16"/>
        <v>16.160000000000004</v>
      </c>
      <c r="N60" s="289">
        <f t="shared" si="16"/>
        <v>11.94</v>
      </c>
      <c r="O60" s="289">
        <f t="shared" si="16"/>
        <v>3</v>
      </c>
      <c r="P60" s="289">
        <f t="shared" si="16"/>
        <v>2.52</v>
      </c>
      <c r="Q60" s="101"/>
      <c r="R60" s="102"/>
      <c r="S60" s="102"/>
    </row>
    <row r="61" spans="1:19">
      <c r="A61" s="277" t="s">
        <v>371</v>
      </c>
      <c r="B61" s="289">
        <f>AVERAGE(B52:B59)</f>
        <v>2.0599999999999996</v>
      </c>
      <c r="C61" s="289">
        <f t="shared" ref="C61:P61" si="17">AVERAGE(C52:C59)</f>
        <v>2.2600000000000002</v>
      </c>
      <c r="D61" s="289">
        <f t="shared" si="17"/>
        <v>6.82</v>
      </c>
      <c r="E61" s="289">
        <f t="shared" si="17"/>
        <v>11.600000000000001</v>
      </c>
      <c r="F61" s="289">
        <f t="shared" si="17"/>
        <v>12.225</v>
      </c>
      <c r="G61" s="289">
        <f t="shared" si="17"/>
        <v>16.666666666666668</v>
      </c>
      <c r="H61" s="289">
        <f t="shared" si="17"/>
        <v>20.4375</v>
      </c>
      <c r="I61" s="289">
        <f t="shared" si="17"/>
        <v>20.3125</v>
      </c>
      <c r="J61" s="289">
        <f t="shared" si="17"/>
        <v>19.2</v>
      </c>
      <c r="K61" s="289">
        <f t="shared" si="17"/>
        <v>19.5</v>
      </c>
      <c r="L61" s="289">
        <f t="shared" si="17"/>
        <v>17.8</v>
      </c>
      <c r="M61" s="289">
        <f t="shared" si="17"/>
        <v>16.037500000000001</v>
      </c>
      <c r="N61" s="289">
        <f t="shared" si="17"/>
        <v>11.94</v>
      </c>
      <c r="O61" s="289">
        <f t="shared" si="17"/>
        <v>3.0125000000000002</v>
      </c>
      <c r="P61" s="289">
        <f t="shared" si="17"/>
        <v>2.5333333333333332</v>
      </c>
      <c r="Q61" s="101"/>
      <c r="R61" s="102"/>
      <c r="S61" s="102"/>
    </row>
    <row r="62" spans="1:19" ht="15" customHeight="1">
      <c r="A62" s="1099" t="s">
        <v>360</v>
      </c>
      <c r="B62" s="1100"/>
      <c r="C62" s="1100"/>
      <c r="D62" s="1100"/>
      <c r="E62" s="1100"/>
      <c r="F62" s="1100"/>
      <c r="G62" s="1100"/>
      <c r="H62" s="1100"/>
      <c r="I62" s="1100"/>
      <c r="J62" s="1100"/>
      <c r="K62" s="1100"/>
      <c r="L62" s="1100"/>
      <c r="M62" s="1100"/>
      <c r="N62" s="1100"/>
      <c r="O62" s="1100"/>
      <c r="P62" s="1100"/>
      <c r="Q62" s="1100"/>
      <c r="R62" s="1100"/>
      <c r="S62" s="1101"/>
    </row>
    <row r="63" spans="1:19">
      <c r="A63" s="435" t="s">
        <v>274</v>
      </c>
      <c r="B63" s="810">
        <v>1.3</v>
      </c>
      <c r="C63" s="810">
        <v>0.5</v>
      </c>
      <c r="D63" s="810">
        <v>6.5</v>
      </c>
      <c r="E63" s="810">
        <v>12.1</v>
      </c>
      <c r="F63" s="810">
        <v>13.2</v>
      </c>
      <c r="G63" s="810">
        <v>16.7</v>
      </c>
      <c r="H63" s="810">
        <v>20.8</v>
      </c>
      <c r="I63" s="810">
        <v>21</v>
      </c>
      <c r="J63" s="810">
        <v>19.8</v>
      </c>
      <c r="K63" s="810">
        <v>20</v>
      </c>
      <c r="L63" s="810">
        <v>17.899999999999999</v>
      </c>
      <c r="M63" s="810">
        <v>16.100000000000001</v>
      </c>
      <c r="N63" s="810">
        <v>11.9</v>
      </c>
      <c r="O63" s="810">
        <v>3.2</v>
      </c>
      <c r="P63" s="728">
        <v>2.6</v>
      </c>
      <c r="Q63" s="101">
        <f t="shared" ref="Q63:Q72" si="18">AVERAGE(B63:P63)</f>
        <v>12.239999999999998</v>
      </c>
      <c r="R63" s="102">
        <f t="shared" ref="R63:R72" si="19">MAX(B63:P63)</f>
        <v>21</v>
      </c>
      <c r="S63" s="102">
        <f t="shared" si="3"/>
        <v>19.266666666666666</v>
      </c>
    </row>
    <row r="64" spans="1:19">
      <c r="A64" s="435" t="s">
        <v>151</v>
      </c>
      <c r="B64" s="810">
        <v>2.4</v>
      </c>
      <c r="C64" s="810">
        <v>0.9</v>
      </c>
      <c r="D64" s="810">
        <v>6.3</v>
      </c>
      <c r="E64" s="810">
        <v>11.6</v>
      </c>
      <c r="F64" s="810">
        <v>13.1</v>
      </c>
      <c r="G64" s="810">
        <v>16.600000000000001</v>
      </c>
      <c r="H64" s="810">
        <v>20.7</v>
      </c>
      <c r="I64" s="810">
        <v>20.6</v>
      </c>
      <c r="J64" s="810">
        <v>19.3</v>
      </c>
      <c r="K64" s="810">
        <v>19.5</v>
      </c>
      <c r="L64" s="810">
        <v>18.100000000000001</v>
      </c>
      <c r="M64" s="810">
        <v>16</v>
      </c>
      <c r="N64" s="810">
        <v>11.9</v>
      </c>
      <c r="O64" s="810">
        <v>3.2</v>
      </c>
      <c r="P64" s="728">
        <v>2.6</v>
      </c>
      <c r="Q64" s="101">
        <f t="shared" si="18"/>
        <v>12.186666666666666</v>
      </c>
      <c r="R64" s="102">
        <f t="shared" si="19"/>
        <v>20.7</v>
      </c>
      <c r="S64" s="102">
        <f t="shared" si="3"/>
        <v>19.033333333333331</v>
      </c>
    </row>
    <row r="65" spans="1:19">
      <c r="A65" s="435" t="s">
        <v>275</v>
      </c>
      <c r="B65" s="810">
        <v>2.2999999999999998</v>
      </c>
      <c r="C65" s="810">
        <v>2.1</v>
      </c>
      <c r="D65" s="810">
        <v>6.4</v>
      </c>
      <c r="E65" s="810">
        <v>11.3</v>
      </c>
      <c r="F65" s="810">
        <v>13</v>
      </c>
      <c r="G65" s="810">
        <v>16.5</v>
      </c>
      <c r="H65" s="810">
        <v>20.5</v>
      </c>
      <c r="I65" s="810">
        <v>20.399999999999999</v>
      </c>
      <c r="J65" s="810">
        <v>18.899999999999999</v>
      </c>
      <c r="K65" s="810">
        <v>19.5</v>
      </c>
      <c r="L65" s="810">
        <v>17.8</v>
      </c>
      <c r="M65" s="810">
        <v>15.9</v>
      </c>
      <c r="N65" s="810">
        <v>11.8</v>
      </c>
      <c r="O65" s="810">
        <v>3.2</v>
      </c>
      <c r="P65" s="728">
        <v>2.6</v>
      </c>
      <c r="Q65" s="101">
        <f t="shared" si="18"/>
        <v>12.146666666666668</v>
      </c>
      <c r="R65" s="102">
        <f t="shared" si="19"/>
        <v>20.5</v>
      </c>
      <c r="S65" s="102">
        <f t="shared" si="3"/>
        <v>18.833333333333332</v>
      </c>
    </row>
    <row r="66" spans="1:19">
      <c r="A66" s="435" t="s">
        <v>152</v>
      </c>
      <c r="B66" s="810">
        <v>3.7</v>
      </c>
      <c r="C66" s="810">
        <v>3.2</v>
      </c>
      <c r="D66" s="810">
        <v>6.2</v>
      </c>
      <c r="E66" s="810">
        <v>11.2</v>
      </c>
      <c r="F66" s="810">
        <v>12.8</v>
      </c>
      <c r="G66" s="810">
        <v>16.2</v>
      </c>
      <c r="H66" s="810">
        <v>20.3</v>
      </c>
      <c r="I66" s="810">
        <v>20.3</v>
      </c>
      <c r="J66" s="810">
        <v>18.8</v>
      </c>
      <c r="K66" s="810">
        <v>19.399999999999999</v>
      </c>
      <c r="L66" s="810">
        <v>17.7</v>
      </c>
      <c r="M66" s="810">
        <v>15.9</v>
      </c>
      <c r="N66" s="810">
        <v>11.8</v>
      </c>
      <c r="O66" s="810">
        <v>3.2</v>
      </c>
      <c r="P66" s="728">
        <v>2.6</v>
      </c>
      <c r="Q66" s="101">
        <f t="shared" si="18"/>
        <v>12.219999999999999</v>
      </c>
      <c r="R66" s="102">
        <f t="shared" si="19"/>
        <v>20.3</v>
      </c>
      <c r="S66" s="102">
        <f t="shared" si="3"/>
        <v>18.733333333333338</v>
      </c>
    </row>
    <row r="67" spans="1:19">
      <c r="A67" s="435" t="s">
        <v>276</v>
      </c>
      <c r="B67" s="810">
        <v>3.9</v>
      </c>
      <c r="C67" s="810">
        <v>4.2</v>
      </c>
      <c r="D67" s="810">
        <v>6.2</v>
      </c>
      <c r="E67" s="810">
        <v>10.9</v>
      </c>
      <c r="F67" s="810">
        <v>12.5</v>
      </c>
      <c r="G67" s="810">
        <v>16</v>
      </c>
      <c r="H67" s="810">
        <v>20.100000000000001</v>
      </c>
      <c r="I67" s="810">
        <v>20.2</v>
      </c>
      <c r="J67" s="810">
        <v>18.8</v>
      </c>
      <c r="K67" s="810">
        <v>19.3</v>
      </c>
      <c r="L67" s="810">
        <v>17.600000000000001</v>
      </c>
      <c r="M67" s="810">
        <v>15.8</v>
      </c>
      <c r="N67" s="810">
        <v>11.8</v>
      </c>
      <c r="O67" s="810">
        <v>3.2</v>
      </c>
      <c r="P67" s="728">
        <v>2.5</v>
      </c>
      <c r="Q67" s="101">
        <f t="shared" si="18"/>
        <v>12.200000000000001</v>
      </c>
      <c r="R67" s="102">
        <f t="shared" si="19"/>
        <v>20.2</v>
      </c>
      <c r="S67" s="102">
        <f t="shared" si="3"/>
        <v>18.633333333333333</v>
      </c>
    </row>
    <row r="68" spans="1:19">
      <c r="A68" s="435" t="s">
        <v>153</v>
      </c>
      <c r="B68" s="810">
        <v>4</v>
      </c>
      <c r="C68" s="810">
        <v>4.3</v>
      </c>
      <c r="D68" s="810">
        <v>6.2</v>
      </c>
      <c r="E68" s="810">
        <v>10.8</v>
      </c>
      <c r="F68" s="810">
        <v>12.4</v>
      </c>
      <c r="G68" s="810">
        <v>15.8</v>
      </c>
      <c r="H68" s="810">
        <v>20</v>
      </c>
      <c r="I68" s="810">
        <v>20.2</v>
      </c>
      <c r="J68" s="810">
        <v>18.8</v>
      </c>
      <c r="K68" s="810">
        <v>19.3</v>
      </c>
      <c r="L68" s="810">
        <v>17.600000000000001</v>
      </c>
      <c r="M68" s="810">
        <v>15.8</v>
      </c>
      <c r="N68" s="810">
        <v>11.8</v>
      </c>
      <c r="O68" s="810">
        <v>3.3</v>
      </c>
      <c r="P68" s="728">
        <v>2.6</v>
      </c>
      <c r="Q68" s="101">
        <f t="shared" si="18"/>
        <v>12.193333333333335</v>
      </c>
      <c r="R68" s="102">
        <f t="shared" si="19"/>
        <v>20.2</v>
      </c>
      <c r="S68" s="102">
        <f t="shared" si="3"/>
        <v>18.616666666666667</v>
      </c>
    </row>
    <row r="69" spans="1:19">
      <c r="A69" s="435" t="s">
        <v>277</v>
      </c>
      <c r="B69" s="810">
        <v>3.9</v>
      </c>
      <c r="C69" s="810">
        <v>4.3</v>
      </c>
      <c r="D69" s="810">
        <v>6.1</v>
      </c>
      <c r="E69" s="810">
        <v>10.7</v>
      </c>
      <c r="F69" s="810">
        <v>12.2</v>
      </c>
      <c r="G69" s="810">
        <v>15.6</v>
      </c>
      <c r="H69" s="810">
        <v>20</v>
      </c>
      <c r="I69" s="810">
        <v>20.2</v>
      </c>
      <c r="J69" s="810">
        <v>18.7</v>
      </c>
      <c r="K69" s="810">
        <v>19.3</v>
      </c>
      <c r="L69" s="810">
        <v>17.5</v>
      </c>
      <c r="M69" s="810">
        <v>15.8</v>
      </c>
      <c r="N69" s="810">
        <v>11.7</v>
      </c>
      <c r="O69" s="810">
        <v>3.3</v>
      </c>
      <c r="P69" s="728">
        <v>2.6</v>
      </c>
      <c r="Q69" s="101">
        <f t="shared" si="18"/>
        <v>12.126666666666669</v>
      </c>
      <c r="R69" s="102">
        <f t="shared" si="19"/>
        <v>20.2</v>
      </c>
      <c r="S69" s="102">
        <f t="shared" si="3"/>
        <v>18.583333333333332</v>
      </c>
    </row>
    <row r="70" spans="1:19">
      <c r="A70" s="435" t="s">
        <v>154</v>
      </c>
      <c r="B70" s="810">
        <v>3.7</v>
      </c>
      <c r="C70" s="810">
        <v>3.9</v>
      </c>
      <c r="D70" s="810">
        <v>6.1</v>
      </c>
      <c r="E70" s="810">
        <v>10.3</v>
      </c>
      <c r="F70" s="810">
        <v>11.9</v>
      </c>
      <c r="G70" s="810">
        <v>15.6</v>
      </c>
      <c r="H70" s="810">
        <v>20</v>
      </c>
      <c r="I70" s="810">
        <v>20.100000000000001</v>
      </c>
      <c r="J70" s="810">
        <v>18.600000000000001</v>
      </c>
      <c r="K70" s="810">
        <v>19.3</v>
      </c>
      <c r="L70" s="810">
        <v>17.5</v>
      </c>
      <c r="M70" s="810">
        <v>15.8</v>
      </c>
      <c r="N70" s="810">
        <v>11.7</v>
      </c>
      <c r="O70" s="810">
        <v>3.3</v>
      </c>
      <c r="P70" s="728">
        <v>2.6</v>
      </c>
      <c r="Q70" s="101">
        <f t="shared" si="18"/>
        <v>12.026666666666667</v>
      </c>
      <c r="R70" s="102">
        <f t="shared" si="19"/>
        <v>20.100000000000001</v>
      </c>
      <c r="S70" s="102">
        <f>AVERAGE(H70:M70)</f>
        <v>18.55</v>
      </c>
    </row>
    <row r="71" spans="1:19">
      <c r="A71" s="435" t="s">
        <v>155</v>
      </c>
      <c r="B71" s="810">
        <v>3.6</v>
      </c>
      <c r="C71" s="810">
        <v>4.2</v>
      </c>
      <c r="D71" s="810">
        <v>6.1</v>
      </c>
      <c r="E71" s="810">
        <v>9</v>
      </c>
      <c r="F71" s="810">
        <v>10.7</v>
      </c>
      <c r="G71" s="810">
        <v>15.6</v>
      </c>
      <c r="H71" s="810">
        <v>19.899999999999999</v>
      </c>
      <c r="I71" s="810">
        <v>20</v>
      </c>
      <c r="J71" s="810">
        <v>18.600000000000001</v>
      </c>
      <c r="K71" s="810">
        <v>19.3</v>
      </c>
      <c r="L71" s="810">
        <v>17.5</v>
      </c>
      <c r="M71" s="810">
        <v>15.8</v>
      </c>
      <c r="N71" s="810">
        <v>11.6</v>
      </c>
      <c r="O71" s="810">
        <v>3.4</v>
      </c>
      <c r="P71" s="728">
        <v>2.5</v>
      </c>
      <c r="Q71" s="101">
        <f t="shared" si="18"/>
        <v>11.853333333333333</v>
      </c>
      <c r="R71" s="102">
        <f t="shared" si="19"/>
        <v>20</v>
      </c>
      <c r="S71" s="102">
        <f t="shared" si="3"/>
        <v>18.516666666666666</v>
      </c>
    </row>
    <row r="72" spans="1:19">
      <c r="A72" s="277" t="s">
        <v>156</v>
      </c>
      <c r="B72" s="810">
        <v>4.2</v>
      </c>
      <c r="C72" s="810">
        <v>4.9000000000000004</v>
      </c>
      <c r="D72" s="810">
        <v>5.8</v>
      </c>
      <c r="E72" s="810">
        <v>8.6</v>
      </c>
      <c r="F72" s="810"/>
      <c r="G72" s="810">
        <v>15.5</v>
      </c>
      <c r="H72" s="810">
        <v>19.7</v>
      </c>
      <c r="I72" s="810">
        <v>19.8</v>
      </c>
      <c r="J72" s="810">
        <v>18.5</v>
      </c>
      <c r="K72" s="810">
        <v>19.100000000000001</v>
      </c>
      <c r="L72" s="810">
        <v>17</v>
      </c>
      <c r="M72" s="810">
        <v>15.7</v>
      </c>
      <c r="N72" s="810">
        <v>11.1</v>
      </c>
      <c r="O72" s="810">
        <v>3.4</v>
      </c>
      <c r="P72" s="728">
        <v>2.8</v>
      </c>
      <c r="Q72" s="101">
        <f t="shared" si="18"/>
        <v>11.864285714285714</v>
      </c>
      <c r="R72" s="102">
        <f t="shared" si="19"/>
        <v>19.8</v>
      </c>
      <c r="S72" s="102">
        <f t="shared" si="3"/>
        <v>18.3</v>
      </c>
    </row>
    <row r="73" spans="1:19">
      <c r="A73" s="284" t="s">
        <v>373</v>
      </c>
      <c r="B73" s="289">
        <f>AVERAGE(B63:B66)</f>
        <v>2.4249999999999998</v>
      </c>
      <c r="C73" s="289">
        <f t="shared" ref="C73:P73" si="20">AVERAGE(C63:C66)</f>
        <v>1.675</v>
      </c>
      <c r="D73" s="289">
        <f t="shared" si="20"/>
        <v>6.3500000000000005</v>
      </c>
      <c r="E73" s="289">
        <f t="shared" si="20"/>
        <v>11.55</v>
      </c>
      <c r="F73" s="289">
        <f t="shared" si="20"/>
        <v>13.024999999999999</v>
      </c>
      <c r="G73" s="289">
        <f t="shared" si="20"/>
        <v>16.5</v>
      </c>
      <c r="H73" s="289">
        <f t="shared" si="20"/>
        <v>20.574999999999999</v>
      </c>
      <c r="I73" s="289">
        <f t="shared" si="20"/>
        <v>20.574999999999999</v>
      </c>
      <c r="J73" s="289">
        <f t="shared" si="20"/>
        <v>19.2</v>
      </c>
      <c r="K73" s="289">
        <f t="shared" si="20"/>
        <v>19.600000000000001</v>
      </c>
      <c r="L73" s="289">
        <f t="shared" si="20"/>
        <v>17.875</v>
      </c>
      <c r="M73" s="289">
        <f t="shared" si="20"/>
        <v>15.975</v>
      </c>
      <c r="N73" s="289">
        <f t="shared" si="20"/>
        <v>11.850000000000001</v>
      </c>
      <c r="O73" s="289">
        <f t="shared" si="20"/>
        <v>3.2</v>
      </c>
      <c r="P73" s="289">
        <f t="shared" si="20"/>
        <v>2.6</v>
      </c>
    </row>
    <row r="74" spans="1:19">
      <c r="A74" s="277" t="s">
        <v>371</v>
      </c>
      <c r="B74" s="289">
        <f t="shared" ref="B74:P74" si="21">AVERAGE(B63:B72)</f>
        <v>3.3</v>
      </c>
      <c r="C74" s="289">
        <f t="shared" si="21"/>
        <v>3.25</v>
      </c>
      <c r="D74" s="289">
        <f t="shared" si="21"/>
        <v>6.19</v>
      </c>
      <c r="E74" s="289">
        <f t="shared" si="21"/>
        <v>10.65</v>
      </c>
      <c r="F74" s="289">
        <f t="shared" si="21"/>
        <v>12.422222222222224</v>
      </c>
      <c r="G74" s="289">
        <f t="shared" si="21"/>
        <v>16.009999999999998</v>
      </c>
      <c r="H74" s="289">
        <f t="shared" si="21"/>
        <v>20.2</v>
      </c>
      <c r="I74" s="289">
        <f t="shared" si="21"/>
        <v>20.28</v>
      </c>
      <c r="J74" s="289">
        <f t="shared" si="21"/>
        <v>18.88</v>
      </c>
      <c r="K74" s="289">
        <f t="shared" si="21"/>
        <v>19.400000000000002</v>
      </c>
      <c r="L74" s="289">
        <f t="shared" si="21"/>
        <v>17.619999999999997</v>
      </c>
      <c r="M74" s="289">
        <f t="shared" si="21"/>
        <v>15.86</v>
      </c>
      <c r="N74" s="289">
        <f t="shared" si="21"/>
        <v>11.709999999999999</v>
      </c>
      <c r="O74" s="289">
        <f t="shared" si="21"/>
        <v>3.2700000000000005</v>
      </c>
      <c r="P74" s="289">
        <f t="shared" si="21"/>
        <v>2.6000000000000005</v>
      </c>
    </row>
  </sheetData>
  <mergeCells count="6">
    <mergeCell ref="A62:S62"/>
    <mergeCell ref="A1:P1"/>
    <mergeCell ref="A6:S6"/>
    <mergeCell ref="A24:S24"/>
    <mergeCell ref="A39:S39"/>
    <mergeCell ref="A51:S51"/>
  </mergeCells>
  <phoneticPr fontId="0" type="noConversion"/>
  <pageMargins left="0.75" right="0.75" top="1" bottom="1" header="0.5" footer="0.5"/>
  <pageSetup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92D050"/>
    <pageSetUpPr fitToPage="1"/>
  </sheetPr>
  <dimension ref="A1:S75"/>
  <sheetViews>
    <sheetView zoomScale="75" zoomScaleNormal="75" workbookViewId="0">
      <selection activeCell="B5" sqref="B5:P5"/>
    </sheetView>
  </sheetViews>
  <sheetFormatPr defaultColWidth="14.08984375" defaultRowHeight="14"/>
  <cols>
    <col min="1" max="1" width="31.6328125" style="1" customWidth="1"/>
    <col min="2" max="2" width="9.453125" customWidth="1"/>
    <col min="3" max="3" width="9.36328125" customWidth="1"/>
    <col min="4" max="4" width="10" customWidth="1"/>
    <col min="5" max="5" width="9.453125" customWidth="1"/>
    <col min="6" max="6" width="9.90625" customWidth="1"/>
    <col min="7" max="7" width="9.453125" customWidth="1"/>
    <col min="8" max="10" width="9.54296875" customWidth="1"/>
    <col min="11" max="11" width="9.90625" customWidth="1"/>
    <col min="12" max="12" width="9.453125" customWidth="1"/>
    <col min="13" max="13" width="9.90625" customWidth="1"/>
    <col min="14" max="14" width="9.453125" customWidth="1"/>
    <col min="15" max="16" width="9.54296875" customWidth="1"/>
    <col min="17" max="17" width="10.08984375" customWidth="1"/>
    <col min="18" max="18" width="11.54296875" customWidth="1"/>
  </cols>
  <sheetData>
    <row r="1" spans="1:19" ht="15.5">
      <c r="A1" s="1077" t="s">
        <v>361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</row>
    <row r="2" spans="1:19" ht="26">
      <c r="A2" s="70"/>
      <c r="B2" s="806">
        <v>41645</v>
      </c>
      <c r="C2" s="806">
        <v>41680</v>
      </c>
      <c r="D2" s="806">
        <v>41724</v>
      </c>
      <c r="E2" s="806">
        <v>41750</v>
      </c>
      <c r="F2" s="806">
        <v>41778</v>
      </c>
      <c r="G2" s="806">
        <v>41806</v>
      </c>
      <c r="H2" s="383">
        <v>41827</v>
      </c>
      <c r="I2" s="383">
        <v>41849</v>
      </c>
      <c r="J2" s="383">
        <v>41855</v>
      </c>
      <c r="K2" s="806">
        <v>41869</v>
      </c>
      <c r="L2" s="806">
        <v>41890</v>
      </c>
      <c r="M2" s="383">
        <v>41897</v>
      </c>
      <c r="N2" s="383">
        <v>41932</v>
      </c>
      <c r="O2" s="383">
        <v>41961</v>
      </c>
      <c r="P2" s="383">
        <v>41981</v>
      </c>
      <c r="Q2" s="71" t="s">
        <v>90</v>
      </c>
      <c r="R2" s="72" t="s">
        <v>82</v>
      </c>
      <c r="S2" s="72" t="s">
        <v>108</v>
      </c>
    </row>
    <row r="3" spans="1:19">
      <c r="A3" s="73" t="s">
        <v>366</v>
      </c>
      <c r="B3" s="29">
        <v>1.36</v>
      </c>
      <c r="C3" s="29">
        <v>1.26</v>
      </c>
      <c r="D3" s="29">
        <v>1.72</v>
      </c>
      <c r="E3" s="29">
        <v>0.59699999999999998</v>
      </c>
      <c r="F3" s="29">
        <v>0.48199999999999998</v>
      </c>
      <c r="G3" s="29">
        <v>0.81</v>
      </c>
      <c r="H3" s="29">
        <v>1.54</v>
      </c>
      <c r="I3" s="29">
        <v>0.80600000000000005</v>
      </c>
      <c r="J3" s="587">
        <v>0.72599999999999998</v>
      </c>
      <c r="K3" s="29">
        <v>0.70599999999999996</v>
      </c>
      <c r="L3" s="29">
        <v>0.81100000000000005</v>
      </c>
      <c r="M3" s="29">
        <v>0.81200000000000006</v>
      </c>
      <c r="N3" s="29">
        <v>0.72199999999999998</v>
      </c>
      <c r="O3" s="29">
        <v>1.0129999999999999</v>
      </c>
      <c r="P3" s="29">
        <v>1.278</v>
      </c>
      <c r="Q3" s="324">
        <f>AVERAGE(B3:P3)</f>
        <v>0.97619999999999985</v>
      </c>
      <c r="R3" s="325">
        <f>MAX(B3:P3)</f>
        <v>1.72</v>
      </c>
      <c r="S3" s="102">
        <f>AVERAGE(H3:M3)</f>
        <v>0.90016666666666678</v>
      </c>
    </row>
    <row r="4" spans="1:19" s="7" customFormat="1">
      <c r="A4" s="74" t="s">
        <v>367</v>
      </c>
      <c r="B4" s="29">
        <v>0.35</v>
      </c>
      <c r="C4" s="29">
        <v>0.42199999999999999</v>
      </c>
      <c r="D4" s="29">
        <v>0.39900000000000002</v>
      </c>
      <c r="E4" s="29">
        <v>0.247</v>
      </c>
      <c r="F4" s="29">
        <v>0.20200000000000001</v>
      </c>
      <c r="G4" s="29">
        <v>0.16200000000000001</v>
      </c>
      <c r="H4" s="29">
        <v>0.16800000000000001</v>
      </c>
      <c r="I4" s="29">
        <v>0.155</v>
      </c>
      <c r="J4" s="587">
        <v>0.17799999999999999</v>
      </c>
      <c r="K4" s="29">
        <v>0.17399999999999999</v>
      </c>
      <c r="L4" s="29">
        <v>0.20499999999999999</v>
      </c>
      <c r="M4" s="29">
        <v>0.21299999999999999</v>
      </c>
      <c r="N4" s="29">
        <v>0.217</v>
      </c>
      <c r="O4" s="29">
        <v>0.27</v>
      </c>
      <c r="P4" s="29">
        <v>0.30099999999999999</v>
      </c>
      <c r="Q4" s="324">
        <f>AVERAGE(B4:P4)</f>
        <v>0.24420000000000003</v>
      </c>
      <c r="R4" s="325">
        <f>MAX(E4:Q4)</f>
        <v>0.30099999999999999</v>
      </c>
      <c r="S4" s="102">
        <f t="shared" ref="S4:S67" si="0">AVERAGE(H4:M4)</f>
        <v>0.18216666666666667</v>
      </c>
    </row>
    <row r="5" spans="1:19">
      <c r="A5" s="74" t="s">
        <v>368</v>
      </c>
      <c r="B5" s="29">
        <v>0.38100000000000001</v>
      </c>
      <c r="C5" s="29">
        <v>0.46300000000000002</v>
      </c>
      <c r="D5" s="29">
        <v>0.63800000000000001</v>
      </c>
      <c r="E5" s="29">
        <v>0.60099999999999998</v>
      </c>
      <c r="F5" s="29">
        <v>0.42199999999999999</v>
      </c>
      <c r="G5" s="29">
        <v>0.25</v>
      </c>
      <c r="H5" s="29">
        <v>0.26600000000000001</v>
      </c>
      <c r="I5" s="29">
        <v>0.28100000000000003</v>
      </c>
      <c r="J5" s="587">
        <v>0.30199999999999999</v>
      </c>
      <c r="K5" s="29">
        <v>0.28699999999999998</v>
      </c>
      <c r="L5" s="29">
        <v>0.314</v>
      </c>
      <c r="M5" s="29">
        <v>0.32800000000000001</v>
      </c>
      <c r="N5" s="29">
        <v>0.35699999999999998</v>
      </c>
      <c r="O5" s="29">
        <v>0.39100000000000001</v>
      </c>
      <c r="P5" s="29">
        <v>0.39700000000000002</v>
      </c>
      <c r="Q5" s="324">
        <f>AVERAGE(B5:P5)</f>
        <v>0.37853333333333339</v>
      </c>
      <c r="R5" s="325">
        <f>MAX(E5:Q5)</f>
        <v>0.60099999999999998</v>
      </c>
      <c r="S5" s="102">
        <f t="shared" si="0"/>
        <v>0.29633333333333334</v>
      </c>
    </row>
    <row r="6" spans="1:19" ht="15.5">
      <c r="A6" s="1105" t="s">
        <v>356</v>
      </c>
      <c r="B6" s="1106"/>
      <c r="C6" s="1106"/>
      <c r="D6" s="1106"/>
      <c r="E6" s="1106"/>
      <c r="F6" s="1106"/>
      <c r="G6" s="1106"/>
      <c r="H6" s="1106"/>
      <c r="I6" s="1106"/>
      <c r="J6" s="1106"/>
      <c r="K6" s="1106"/>
      <c r="L6" s="1106"/>
      <c r="M6" s="1106"/>
      <c r="N6" s="1106"/>
      <c r="O6" s="1106"/>
      <c r="P6" s="1106"/>
      <c r="Q6" s="1106"/>
      <c r="R6" s="1106"/>
      <c r="S6" s="1107"/>
    </row>
    <row r="7" spans="1:19">
      <c r="A7" s="277" t="s">
        <v>274</v>
      </c>
      <c r="B7" s="29">
        <v>0.36099999999999999</v>
      </c>
      <c r="C7" s="29">
        <v>0.40899999999999997</v>
      </c>
      <c r="D7" s="29">
        <v>0.63800000000000001</v>
      </c>
      <c r="E7" s="29">
        <v>0.59399999999999997</v>
      </c>
      <c r="F7" s="29">
        <v>0.42099999999999999</v>
      </c>
      <c r="G7" s="231">
        <v>0.248</v>
      </c>
      <c r="H7" s="231">
        <v>0.26</v>
      </c>
      <c r="I7" s="231">
        <v>0.27800000000000002</v>
      </c>
      <c r="J7" s="588">
        <v>0.29899999999999999</v>
      </c>
      <c r="K7" s="231">
        <v>0.28699999999999998</v>
      </c>
      <c r="L7" s="231">
        <v>0.312</v>
      </c>
      <c r="M7" s="231">
        <v>0.32700000000000001</v>
      </c>
      <c r="N7" s="231">
        <v>0.35099999999999998</v>
      </c>
      <c r="O7" s="231">
        <v>0.39300000000000002</v>
      </c>
      <c r="P7" s="231">
        <v>0.39500000000000002</v>
      </c>
      <c r="Q7" s="324">
        <f t="shared" ref="Q7:Q21" si="1">AVERAGE(B7:P7)</f>
        <v>0.37153333333333322</v>
      </c>
      <c r="R7" s="325">
        <f t="shared" ref="R7:R21" si="2">MAX(B7:P7)</f>
        <v>0.63800000000000001</v>
      </c>
      <c r="S7" s="325">
        <f t="shared" si="0"/>
        <v>0.29383333333333334</v>
      </c>
    </row>
    <row r="8" spans="1:19">
      <c r="A8" s="277" t="s">
        <v>151</v>
      </c>
      <c r="B8" s="29">
        <v>0.36099999999999999</v>
      </c>
      <c r="C8" s="29">
        <v>0.41899999999999998</v>
      </c>
      <c r="D8" s="29">
        <v>0.63800000000000001</v>
      </c>
      <c r="E8" s="29">
        <v>0.59599999999999997</v>
      </c>
      <c r="F8" s="29">
        <v>0.42799999999999999</v>
      </c>
      <c r="G8" s="231">
        <v>0.248</v>
      </c>
      <c r="H8" s="231">
        <v>0.26100000000000001</v>
      </c>
      <c r="I8" s="231">
        <v>0.27900000000000003</v>
      </c>
      <c r="J8" s="588">
        <v>0.29899999999999999</v>
      </c>
      <c r="K8" s="231">
        <v>0.28599999999999998</v>
      </c>
      <c r="L8" s="231">
        <v>0.311</v>
      </c>
      <c r="M8" s="231">
        <v>0.32600000000000001</v>
      </c>
      <c r="N8" s="231">
        <v>0.35099999999999998</v>
      </c>
      <c r="O8" s="231">
        <v>0.39300000000000002</v>
      </c>
      <c r="P8" s="231">
        <v>0.39500000000000002</v>
      </c>
      <c r="Q8" s="324">
        <f t="shared" si="1"/>
        <v>0.37273333333333331</v>
      </c>
      <c r="R8" s="325">
        <f t="shared" si="2"/>
        <v>0.63800000000000001</v>
      </c>
      <c r="S8" s="325">
        <f t="shared" si="0"/>
        <v>0.29366666666666669</v>
      </c>
    </row>
    <row r="9" spans="1:19">
      <c r="A9" s="277" t="s">
        <v>275</v>
      </c>
      <c r="B9" s="29">
        <v>0.36399999999999999</v>
      </c>
      <c r="C9" s="29">
        <v>0.42599999999999999</v>
      </c>
      <c r="D9" s="29">
        <v>0.63700000000000001</v>
      </c>
      <c r="E9" s="29">
        <v>0.58499999999999996</v>
      </c>
      <c r="F9" s="29">
        <v>0.40699999999999997</v>
      </c>
      <c r="G9" s="231">
        <v>0.248</v>
      </c>
      <c r="H9" s="231">
        <v>0.26</v>
      </c>
      <c r="I9" s="231">
        <v>0.27800000000000002</v>
      </c>
      <c r="J9" s="588">
        <v>0.29699999999999999</v>
      </c>
      <c r="K9" s="231">
        <v>0.28599999999999998</v>
      </c>
      <c r="L9" s="231">
        <v>0.312</v>
      </c>
      <c r="M9" s="231">
        <v>0.32500000000000001</v>
      </c>
      <c r="N9" s="231">
        <v>0.35099999999999998</v>
      </c>
      <c r="O9" s="231">
        <v>0.39200000000000002</v>
      </c>
      <c r="P9" s="231">
        <v>0.39600000000000002</v>
      </c>
      <c r="Q9" s="324">
        <f t="shared" si="1"/>
        <v>0.37093333333333334</v>
      </c>
      <c r="R9" s="325">
        <f t="shared" si="2"/>
        <v>0.63700000000000001</v>
      </c>
      <c r="S9" s="325">
        <f t="shared" si="0"/>
        <v>0.29299999999999998</v>
      </c>
    </row>
    <row r="10" spans="1:19">
      <c r="A10" s="277" t="s">
        <v>152</v>
      </c>
      <c r="B10" s="29">
        <v>0.38400000000000001</v>
      </c>
      <c r="C10" s="29">
        <v>0.45800000000000002</v>
      </c>
      <c r="D10" s="29">
        <v>0.63900000000000001</v>
      </c>
      <c r="E10" s="29">
        <v>0.58099999999999996</v>
      </c>
      <c r="F10" s="29">
        <v>0.45500000000000002</v>
      </c>
      <c r="G10" s="231">
        <v>0.248</v>
      </c>
      <c r="H10" s="231">
        <v>0.26</v>
      </c>
      <c r="I10" s="231">
        <v>0.27700000000000002</v>
      </c>
      <c r="J10" s="588">
        <v>0.29699999999999999</v>
      </c>
      <c r="K10" s="231">
        <v>0.28599999999999998</v>
      </c>
      <c r="L10" s="231">
        <v>0.311</v>
      </c>
      <c r="M10" s="231">
        <v>0.32500000000000001</v>
      </c>
      <c r="N10" s="231">
        <v>0.35099999999999998</v>
      </c>
      <c r="O10" s="231">
        <v>0.39300000000000002</v>
      </c>
      <c r="P10" s="231">
        <v>0.39700000000000002</v>
      </c>
      <c r="Q10" s="324">
        <f t="shared" si="1"/>
        <v>0.37746666666666673</v>
      </c>
      <c r="R10" s="325">
        <f t="shared" si="2"/>
        <v>0.63900000000000001</v>
      </c>
      <c r="S10" s="325">
        <f t="shared" si="0"/>
        <v>0.29266666666666669</v>
      </c>
    </row>
    <row r="11" spans="1:19">
      <c r="A11" s="277" t="s">
        <v>276</v>
      </c>
      <c r="B11" s="29">
        <v>0.42</v>
      </c>
      <c r="C11" s="29">
        <v>0.499</v>
      </c>
      <c r="D11" s="29">
        <v>0.63800000000000001</v>
      </c>
      <c r="E11" s="29">
        <v>0.57499999999999996</v>
      </c>
      <c r="F11" s="29">
        <v>0.47699999999999998</v>
      </c>
      <c r="G11" s="231">
        <v>0.249</v>
      </c>
      <c r="H11" s="231">
        <v>0.26</v>
      </c>
      <c r="I11" s="231">
        <v>0.27600000000000002</v>
      </c>
      <c r="J11" s="588">
        <v>0.29699999999999999</v>
      </c>
      <c r="K11" s="231">
        <v>0.28599999999999998</v>
      </c>
      <c r="L11" s="231">
        <v>0.311</v>
      </c>
      <c r="M11" s="231">
        <v>0.32500000000000001</v>
      </c>
      <c r="N11" s="231">
        <v>0.35099999999999998</v>
      </c>
      <c r="O11" s="231">
        <v>0.39300000000000002</v>
      </c>
      <c r="P11" s="231">
        <v>0.39700000000000002</v>
      </c>
      <c r="Q11" s="324">
        <f t="shared" si="1"/>
        <v>0.3836</v>
      </c>
      <c r="R11" s="325">
        <f t="shared" si="2"/>
        <v>0.63800000000000001</v>
      </c>
      <c r="S11" s="325">
        <f t="shared" si="0"/>
        <v>0.29249999999999998</v>
      </c>
    </row>
    <row r="12" spans="1:19">
      <c r="A12" s="277" t="s">
        <v>153</v>
      </c>
      <c r="B12" s="29">
        <v>0.46500000000000002</v>
      </c>
      <c r="C12" s="29">
        <v>0.53500000000000003</v>
      </c>
      <c r="D12" s="29">
        <v>0.63900000000000001</v>
      </c>
      <c r="E12" s="29">
        <v>0.57499999999999996</v>
      </c>
      <c r="F12" s="29">
        <v>0.45500000000000002</v>
      </c>
      <c r="G12" s="231">
        <v>0.249</v>
      </c>
      <c r="H12" s="231">
        <v>0.26</v>
      </c>
      <c r="I12" s="231">
        <v>0.27500000000000002</v>
      </c>
      <c r="J12" s="588">
        <v>0.29299999999999998</v>
      </c>
      <c r="K12" s="231">
        <v>0.28599999999999998</v>
      </c>
      <c r="L12" s="231">
        <v>0.311</v>
      </c>
      <c r="M12" s="231">
        <v>0.32500000000000001</v>
      </c>
      <c r="N12" s="231">
        <v>0.35</v>
      </c>
      <c r="O12" s="231">
        <v>0.39300000000000002</v>
      </c>
      <c r="P12" s="231">
        <v>0.39700000000000002</v>
      </c>
      <c r="Q12" s="324">
        <f t="shared" si="1"/>
        <v>0.38719999999999999</v>
      </c>
      <c r="R12" s="325">
        <f t="shared" si="2"/>
        <v>0.63900000000000001</v>
      </c>
      <c r="S12" s="325">
        <f t="shared" si="0"/>
        <v>0.29166666666666669</v>
      </c>
    </row>
    <row r="13" spans="1:19">
      <c r="A13" s="277" t="s">
        <v>277</v>
      </c>
      <c r="B13" s="29">
        <v>0.48</v>
      </c>
      <c r="C13" s="29">
        <v>0.58499999999999996</v>
      </c>
      <c r="D13" s="29">
        <v>0.64100000000000001</v>
      </c>
      <c r="E13" s="29">
        <v>0.57499999999999996</v>
      </c>
      <c r="F13" s="29">
        <v>0.45800000000000002</v>
      </c>
      <c r="G13" s="231">
        <v>0.249</v>
      </c>
      <c r="H13" s="231">
        <v>0.26</v>
      </c>
      <c r="I13" s="231">
        <v>0.27500000000000002</v>
      </c>
      <c r="J13" s="588">
        <v>0.29099999999999998</v>
      </c>
      <c r="K13" s="231">
        <v>0.28599999999999998</v>
      </c>
      <c r="L13" s="231">
        <v>0.311</v>
      </c>
      <c r="M13" s="231">
        <v>0.32500000000000001</v>
      </c>
      <c r="N13" s="231">
        <v>0.35</v>
      </c>
      <c r="O13" s="231">
        <v>0.39500000000000002</v>
      </c>
      <c r="P13" s="231">
        <v>0.39800000000000002</v>
      </c>
      <c r="Q13" s="324">
        <f t="shared" si="1"/>
        <v>0.3919333333333333</v>
      </c>
      <c r="R13" s="325">
        <f t="shared" si="2"/>
        <v>0.64100000000000001</v>
      </c>
      <c r="S13" s="325">
        <f t="shared" si="0"/>
        <v>0.29133333333333333</v>
      </c>
    </row>
    <row r="14" spans="1:19">
      <c r="A14" s="277" t="s">
        <v>154</v>
      </c>
      <c r="B14" s="29">
        <v>0.50600000000000001</v>
      </c>
      <c r="C14" s="29">
        <v>0.627</v>
      </c>
      <c r="D14" s="29">
        <v>0.64100000000000001</v>
      </c>
      <c r="E14" s="29">
        <v>0.6</v>
      </c>
      <c r="F14" s="29">
        <v>0.45900000000000002</v>
      </c>
      <c r="G14" s="231">
        <v>0.248</v>
      </c>
      <c r="H14" s="231">
        <v>0.26</v>
      </c>
      <c r="I14" s="231">
        <v>0.27500000000000002</v>
      </c>
      <c r="J14" s="588">
        <v>0.29299999999999998</v>
      </c>
      <c r="K14" s="231">
        <v>0.28599999999999998</v>
      </c>
      <c r="L14" s="231">
        <v>0.311</v>
      </c>
      <c r="M14" s="231">
        <v>0.32500000000000001</v>
      </c>
      <c r="N14" s="231">
        <v>0.35</v>
      </c>
      <c r="O14" s="231">
        <v>0.39700000000000002</v>
      </c>
      <c r="P14" s="231">
        <v>0.39800000000000002</v>
      </c>
      <c r="Q14" s="324">
        <f t="shared" si="1"/>
        <v>0.39839999999999998</v>
      </c>
      <c r="R14" s="325">
        <f t="shared" si="2"/>
        <v>0.64100000000000001</v>
      </c>
      <c r="S14" s="325">
        <f t="shared" si="0"/>
        <v>0.29166666666666669</v>
      </c>
    </row>
    <row r="15" spans="1:19">
      <c r="A15" s="277" t="s">
        <v>155</v>
      </c>
      <c r="B15" s="29">
        <v>0.54100000000000004</v>
      </c>
      <c r="C15" s="29">
        <v>0.65300000000000002</v>
      </c>
      <c r="D15" s="29">
        <v>0.64300000000000002</v>
      </c>
      <c r="E15" s="29">
        <v>0.63100000000000001</v>
      </c>
      <c r="F15" s="29">
        <v>0.47899999999999998</v>
      </c>
      <c r="G15" s="231">
        <v>0.24399999999999999</v>
      </c>
      <c r="H15" s="231">
        <v>0.26</v>
      </c>
      <c r="I15" s="231">
        <v>0.27600000000000002</v>
      </c>
      <c r="J15" s="588">
        <v>0.29499999999999998</v>
      </c>
      <c r="K15" s="231">
        <v>0.28599999999999998</v>
      </c>
      <c r="L15" s="231">
        <v>0.31</v>
      </c>
      <c r="M15" s="231">
        <v>0.32500000000000001</v>
      </c>
      <c r="N15" s="231">
        <v>0.34899999999999998</v>
      </c>
      <c r="O15" s="231">
        <v>0.39900000000000002</v>
      </c>
      <c r="P15" s="231">
        <v>0.40100000000000002</v>
      </c>
      <c r="Q15" s="324">
        <f t="shared" si="1"/>
        <v>0.40613333333333324</v>
      </c>
      <c r="R15" s="325">
        <f t="shared" si="2"/>
        <v>0.65300000000000002</v>
      </c>
      <c r="S15" s="325">
        <f t="shared" si="0"/>
        <v>0.29199999999999998</v>
      </c>
    </row>
    <row r="16" spans="1:19">
      <c r="A16" s="277" t="s">
        <v>156</v>
      </c>
      <c r="B16" s="29">
        <v>0.58599999999999997</v>
      </c>
      <c r="C16" s="29">
        <v>0.745</v>
      </c>
      <c r="D16" s="29">
        <v>0.64800000000000002</v>
      </c>
      <c r="E16" s="29">
        <v>0.63500000000000001</v>
      </c>
      <c r="F16" s="29">
        <v>0.48299999999999998</v>
      </c>
      <c r="G16" s="231">
        <v>0.24299999999999999</v>
      </c>
      <c r="H16" s="231">
        <v>0.26</v>
      </c>
      <c r="I16" s="231">
        <v>0.27600000000000002</v>
      </c>
      <c r="J16" s="588">
        <v>0.29399999999999998</v>
      </c>
      <c r="K16" s="231">
        <v>0.28699999999999998</v>
      </c>
      <c r="L16" s="231">
        <v>0.31</v>
      </c>
      <c r="M16" s="231">
        <v>0.32500000000000001</v>
      </c>
      <c r="N16" s="231">
        <v>0.34899999999999998</v>
      </c>
      <c r="O16" s="231">
        <v>0.40600000000000003</v>
      </c>
      <c r="P16" s="231">
        <v>0.40699999999999997</v>
      </c>
      <c r="Q16" s="324">
        <f t="shared" si="1"/>
        <v>0.41693333333333327</v>
      </c>
      <c r="R16" s="325">
        <f t="shared" si="2"/>
        <v>0.745</v>
      </c>
      <c r="S16" s="325">
        <f t="shared" si="0"/>
        <v>0.29199999999999998</v>
      </c>
    </row>
    <row r="17" spans="1:19">
      <c r="A17" s="277" t="s">
        <v>157</v>
      </c>
      <c r="B17" s="29">
        <v>0.69899999999999995</v>
      </c>
      <c r="C17" s="589">
        <v>0.81</v>
      </c>
      <c r="D17" s="29">
        <v>0.65200000000000002</v>
      </c>
      <c r="E17" s="29">
        <v>0.63700000000000001</v>
      </c>
      <c r="F17" s="29">
        <v>0.48499999999999999</v>
      </c>
      <c r="G17" s="231">
        <v>0.24299999999999999</v>
      </c>
      <c r="H17" s="231">
        <v>0.26</v>
      </c>
      <c r="I17" s="231">
        <v>0.27600000000000002</v>
      </c>
      <c r="J17" s="588">
        <v>0.28199999999999997</v>
      </c>
      <c r="K17" s="231">
        <v>0.28699999999999998</v>
      </c>
      <c r="L17" s="231">
        <v>0.309</v>
      </c>
      <c r="M17" s="231">
        <v>0.32500000000000001</v>
      </c>
      <c r="N17" s="231">
        <v>0.34899999999999998</v>
      </c>
      <c r="O17" s="231">
        <v>0.40699999999999997</v>
      </c>
      <c r="P17" s="231">
        <v>0.42799999999999999</v>
      </c>
      <c r="Q17" s="324">
        <f t="shared" si="1"/>
        <v>0.42993333333333333</v>
      </c>
      <c r="R17" s="325">
        <f t="shared" si="2"/>
        <v>0.81</v>
      </c>
      <c r="S17" s="325">
        <f t="shared" si="0"/>
        <v>0.28983333333333333</v>
      </c>
    </row>
    <row r="18" spans="1:19">
      <c r="A18" s="277" t="s">
        <v>158</v>
      </c>
      <c r="B18" s="29">
        <v>0.77400000000000002</v>
      </c>
      <c r="C18" s="29">
        <v>0.86</v>
      </c>
      <c r="D18" s="29">
        <v>0.66</v>
      </c>
      <c r="E18" s="29">
        <v>0.63700000000000001</v>
      </c>
      <c r="F18" s="29">
        <v>0.48499999999999999</v>
      </c>
      <c r="G18" s="231">
        <v>0.24099999999999999</v>
      </c>
      <c r="H18" s="231">
        <v>0.25900000000000001</v>
      </c>
      <c r="I18" s="231">
        <v>0.27300000000000002</v>
      </c>
      <c r="J18" s="588">
        <v>0.29299999999999998</v>
      </c>
      <c r="K18" s="231">
        <v>0.28399999999999997</v>
      </c>
      <c r="L18" s="231">
        <v>0.308</v>
      </c>
      <c r="M18" s="231">
        <v>0.32500000000000001</v>
      </c>
      <c r="N18" s="231">
        <v>0.34799999999999998</v>
      </c>
      <c r="O18" s="231">
        <v>0.41799999999999998</v>
      </c>
      <c r="P18" s="231">
        <v>0.47</v>
      </c>
      <c r="Q18" s="324">
        <f t="shared" si="1"/>
        <v>0.4423333333333333</v>
      </c>
      <c r="R18" s="325">
        <f t="shared" si="2"/>
        <v>0.86</v>
      </c>
      <c r="S18" s="325">
        <f t="shared" si="0"/>
        <v>0.29033333333333333</v>
      </c>
    </row>
    <row r="19" spans="1:19">
      <c r="A19" s="277" t="s">
        <v>159</v>
      </c>
      <c r="B19" s="29">
        <v>0.80200000000000005</v>
      </c>
      <c r="C19" s="29">
        <v>0.92</v>
      </c>
      <c r="D19" s="29">
        <v>0.67</v>
      </c>
      <c r="E19" s="29">
        <v>0.63800000000000001</v>
      </c>
      <c r="F19" s="29">
        <v>0.48599999999999999</v>
      </c>
      <c r="G19" s="231">
        <v>0.24</v>
      </c>
      <c r="H19" s="231">
        <v>0.25800000000000001</v>
      </c>
      <c r="I19" s="231">
        <v>0.27400000000000002</v>
      </c>
      <c r="J19" s="588">
        <v>0.29299999999999998</v>
      </c>
      <c r="K19" s="231">
        <v>0.27700000000000002</v>
      </c>
      <c r="L19" s="231">
        <v>0.30399999999999999</v>
      </c>
      <c r="M19" s="231">
        <v>0.32500000000000001</v>
      </c>
      <c r="N19" s="231">
        <v>0.34699999999999998</v>
      </c>
      <c r="O19" s="231">
        <v>0.443</v>
      </c>
      <c r="P19" s="231">
        <v>0.503</v>
      </c>
      <c r="Q19" s="324">
        <f t="shared" si="1"/>
        <v>0.45200000000000007</v>
      </c>
      <c r="R19" s="325">
        <f t="shared" si="2"/>
        <v>0.92</v>
      </c>
      <c r="S19" s="325">
        <f t="shared" si="0"/>
        <v>0.28849999999999998</v>
      </c>
    </row>
    <row r="20" spans="1:19">
      <c r="A20" s="277" t="s">
        <v>181</v>
      </c>
      <c r="B20" s="29">
        <v>0.89</v>
      </c>
      <c r="C20" s="29">
        <v>1</v>
      </c>
      <c r="D20" s="29">
        <v>0.69799999999999995</v>
      </c>
      <c r="E20" s="29">
        <v>0.64100000000000001</v>
      </c>
      <c r="F20" s="29">
        <v>0.48699999999999999</v>
      </c>
      <c r="G20" s="231">
        <v>0.23499999999999999</v>
      </c>
      <c r="H20" s="231">
        <v>0.25800000000000001</v>
      </c>
      <c r="I20" s="231">
        <v>0.28799999999999998</v>
      </c>
      <c r="J20" s="588">
        <v>0.28899999999999998</v>
      </c>
      <c r="K20" s="231">
        <v>0.26800000000000002</v>
      </c>
      <c r="L20" s="231">
        <v>0.29799999999999999</v>
      </c>
      <c r="M20" s="231">
        <v>0.32500000000000001</v>
      </c>
      <c r="N20" s="231">
        <v>0.34399999999999997</v>
      </c>
      <c r="O20" s="231">
        <v>0.47799999999999998</v>
      </c>
      <c r="P20" s="231">
        <v>0.55300000000000005</v>
      </c>
      <c r="Q20" s="324">
        <f t="shared" si="1"/>
        <v>0.47013333333333329</v>
      </c>
      <c r="R20" s="325">
        <f t="shared" si="2"/>
        <v>1</v>
      </c>
      <c r="S20" s="325">
        <f t="shared" si="0"/>
        <v>0.28766666666666668</v>
      </c>
    </row>
    <row r="21" spans="1:19">
      <c r="A21" s="277" t="s">
        <v>182</v>
      </c>
      <c r="B21" s="231">
        <v>0.97</v>
      </c>
      <c r="C21" s="29">
        <v>1.03</v>
      </c>
      <c r="D21" s="29"/>
      <c r="E21" s="29">
        <v>0.64100000000000001</v>
      </c>
      <c r="F21" s="29">
        <v>0.48799999999999999</v>
      </c>
      <c r="G21" s="231">
        <v>0.23</v>
      </c>
      <c r="H21" s="231">
        <v>0.26200000000000001</v>
      </c>
      <c r="I21" s="231">
        <v>0.32</v>
      </c>
      <c r="J21" s="588">
        <v>0.28999999999999998</v>
      </c>
      <c r="K21" s="231">
        <v>0.26500000000000001</v>
      </c>
      <c r="L21" s="231">
        <v>0.28999999999999998</v>
      </c>
      <c r="M21" s="231">
        <v>0.30299999999999999</v>
      </c>
      <c r="N21" s="231">
        <v>0.33300000000000002</v>
      </c>
      <c r="O21" s="231">
        <v>0.50600000000000001</v>
      </c>
      <c r="P21" s="231">
        <v>0.56499999999999995</v>
      </c>
      <c r="Q21" s="324">
        <f t="shared" si="1"/>
        <v>0.4637857142857143</v>
      </c>
      <c r="R21" s="325">
        <f t="shared" si="2"/>
        <v>1.03</v>
      </c>
      <c r="S21" s="325">
        <f t="shared" si="0"/>
        <v>0.28833333333333333</v>
      </c>
    </row>
    <row r="22" spans="1:19">
      <c r="A22" s="277" t="s">
        <v>370</v>
      </c>
      <c r="B22" s="29">
        <f>AVERAGE(B7:B10)</f>
        <v>0.36749999999999994</v>
      </c>
      <c r="C22" s="29">
        <f t="shared" ref="C22:P22" si="3">AVERAGE(C7:C10)</f>
        <v>0.42799999999999999</v>
      </c>
      <c r="D22" s="29">
        <f t="shared" si="3"/>
        <v>0.63800000000000001</v>
      </c>
      <c r="E22" s="29">
        <f t="shared" si="3"/>
        <v>0.58899999999999997</v>
      </c>
      <c r="F22" s="29">
        <f t="shared" si="3"/>
        <v>0.42775000000000002</v>
      </c>
      <c r="G22" s="29">
        <f t="shared" si="3"/>
        <v>0.248</v>
      </c>
      <c r="H22" s="29">
        <f t="shared" si="3"/>
        <v>0.26024999999999998</v>
      </c>
      <c r="I22" s="29">
        <f t="shared" si="3"/>
        <v>0.27800000000000002</v>
      </c>
      <c r="J22" s="29">
        <f t="shared" si="3"/>
        <v>0.29799999999999999</v>
      </c>
      <c r="K22" s="29">
        <f t="shared" si="3"/>
        <v>0.28625</v>
      </c>
      <c r="L22" s="29">
        <f t="shared" si="3"/>
        <v>0.3115</v>
      </c>
      <c r="M22" s="29">
        <f t="shared" si="3"/>
        <v>0.32574999999999998</v>
      </c>
      <c r="N22" s="29">
        <f t="shared" si="3"/>
        <v>0.35099999999999998</v>
      </c>
      <c r="O22" s="29">
        <f t="shared" si="3"/>
        <v>0.39274999999999999</v>
      </c>
      <c r="P22" s="29">
        <f t="shared" si="3"/>
        <v>0.39574999999999999</v>
      </c>
      <c r="Q22" s="29">
        <f t="shared" ref="Q22:S22" si="4">AVERAGE(Q7:Q10)</f>
        <v>0.37316666666666665</v>
      </c>
      <c r="R22" s="29">
        <f t="shared" si="4"/>
        <v>0.63800000000000001</v>
      </c>
      <c r="S22" s="29">
        <f t="shared" si="4"/>
        <v>0.29329166666666667</v>
      </c>
    </row>
    <row r="23" spans="1:19">
      <c r="A23" s="284" t="s">
        <v>374</v>
      </c>
      <c r="B23" s="29">
        <f t="shared" ref="B23:S23" si="5">AVERAGE(B7:B21)</f>
        <v>0.57353333333333323</v>
      </c>
      <c r="C23" s="29">
        <f t="shared" si="5"/>
        <v>0.66506666666666669</v>
      </c>
      <c r="D23" s="29">
        <f t="shared" si="5"/>
        <v>0.6487142857142858</v>
      </c>
      <c r="E23" s="29">
        <f t="shared" si="5"/>
        <v>0.60940000000000005</v>
      </c>
      <c r="F23" s="29">
        <f t="shared" si="5"/>
        <v>0.46353333333333341</v>
      </c>
      <c r="G23" s="29">
        <f t="shared" si="5"/>
        <v>0.24420000000000003</v>
      </c>
      <c r="H23" s="29">
        <f t="shared" si="5"/>
        <v>0.25986666666666663</v>
      </c>
      <c r="I23" s="29">
        <f t="shared" si="5"/>
        <v>0.27973333333333333</v>
      </c>
      <c r="J23" s="29">
        <f t="shared" si="5"/>
        <v>0.29346666666666665</v>
      </c>
      <c r="K23" s="29">
        <f t="shared" si="5"/>
        <v>0.28286666666666666</v>
      </c>
      <c r="L23" s="29">
        <f t="shared" si="5"/>
        <v>0.30793333333333334</v>
      </c>
      <c r="M23" s="29">
        <f t="shared" si="5"/>
        <v>0.32373333333333337</v>
      </c>
      <c r="N23" s="29">
        <f t="shared" si="5"/>
        <v>0.34826666666666672</v>
      </c>
      <c r="O23" s="29">
        <f t="shared" si="5"/>
        <v>0.41373333333333329</v>
      </c>
      <c r="P23" s="29">
        <f t="shared" si="5"/>
        <v>0.43333333333333335</v>
      </c>
      <c r="Q23" s="29">
        <f t="shared" si="5"/>
        <v>0.40900349206349201</v>
      </c>
      <c r="R23" s="29">
        <f t="shared" si="5"/>
        <v>0.74193333333333322</v>
      </c>
      <c r="S23" s="29">
        <f t="shared" si="5"/>
        <v>0.29126666666666662</v>
      </c>
    </row>
    <row r="24" spans="1:19" ht="15.5">
      <c r="A24" s="1099" t="s">
        <v>357</v>
      </c>
      <c r="B24" s="1100"/>
      <c r="C24" s="1100"/>
      <c r="D24" s="1100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  <c r="P24" s="1100"/>
      <c r="Q24" s="1100"/>
      <c r="R24" s="1100"/>
      <c r="S24" s="1101"/>
    </row>
    <row r="25" spans="1:19">
      <c r="A25" s="277" t="s">
        <v>274</v>
      </c>
      <c r="B25" s="29">
        <v>0.35299999999999998</v>
      </c>
      <c r="C25" s="29">
        <v>0.40699999999999997</v>
      </c>
      <c r="D25" s="29">
        <v>0.63500000000000001</v>
      </c>
      <c r="E25" s="231">
        <v>0.60199999999999998</v>
      </c>
      <c r="F25" s="231">
        <v>0.42599999999999999</v>
      </c>
      <c r="G25" s="231">
        <v>0.25</v>
      </c>
      <c r="H25" s="231">
        <v>0.26100000000000001</v>
      </c>
      <c r="I25" s="231">
        <v>0.27900000000000003</v>
      </c>
      <c r="J25" s="231">
        <v>0.29899999999999999</v>
      </c>
      <c r="K25" s="231">
        <v>0.28599999999999998</v>
      </c>
      <c r="L25" s="231">
        <v>0.313</v>
      </c>
      <c r="M25" s="231">
        <v>0.32700000000000001</v>
      </c>
      <c r="N25" s="231">
        <v>0.35099999999999998</v>
      </c>
      <c r="O25" s="231">
        <v>0.39</v>
      </c>
      <c r="P25" s="231">
        <v>0.41699999999999998</v>
      </c>
      <c r="Q25" s="324">
        <f t="shared" ref="Q25:Q36" si="6">AVERAGE(B25:P25)</f>
        <v>0.3730666666666666</v>
      </c>
      <c r="R25" s="325">
        <f t="shared" ref="R25:R36" si="7">MAX(B25:P25)</f>
        <v>0.63500000000000001</v>
      </c>
      <c r="S25" s="325">
        <f t="shared" si="0"/>
        <v>0.29416666666666663</v>
      </c>
    </row>
    <row r="26" spans="1:19">
      <c r="A26" s="277" t="s">
        <v>151</v>
      </c>
      <c r="B26" s="29">
        <v>0.36799999999999999</v>
      </c>
      <c r="C26" s="29">
        <v>0.42399999999999999</v>
      </c>
      <c r="D26" s="29">
        <v>0.63600000000000001</v>
      </c>
      <c r="E26" s="231">
        <v>0.6</v>
      </c>
      <c r="F26" s="231">
        <v>0.42399999999999999</v>
      </c>
      <c r="G26" s="231">
        <v>0.249</v>
      </c>
      <c r="H26" s="231">
        <v>0.26100000000000001</v>
      </c>
      <c r="I26" s="231">
        <v>0.27900000000000003</v>
      </c>
      <c r="J26" s="231">
        <v>0.29899999999999999</v>
      </c>
      <c r="K26" s="231">
        <v>0.28499999999999998</v>
      </c>
      <c r="L26" s="231">
        <v>0.313</v>
      </c>
      <c r="M26" s="231">
        <v>0.32500000000000001</v>
      </c>
      <c r="N26" s="231">
        <v>0.35099999999999998</v>
      </c>
      <c r="O26" s="231">
        <v>0.38800000000000001</v>
      </c>
      <c r="P26" s="231">
        <v>0.40100000000000002</v>
      </c>
      <c r="Q26" s="324">
        <f t="shared" si="6"/>
        <v>0.37353333333333333</v>
      </c>
      <c r="R26" s="325">
        <f t="shared" si="7"/>
        <v>0.63600000000000001</v>
      </c>
      <c r="S26" s="325">
        <f t="shared" si="0"/>
        <v>0.29366666666666663</v>
      </c>
    </row>
    <row r="27" spans="1:19">
      <c r="A27" s="277" t="s">
        <v>275</v>
      </c>
      <c r="B27" s="29">
        <v>0.37</v>
      </c>
      <c r="C27" s="29">
        <v>0.44400000000000001</v>
      </c>
      <c r="D27" s="29">
        <v>0.63600000000000001</v>
      </c>
      <c r="E27" s="231">
        <v>0.59899999999999998</v>
      </c>
      <c r="F27" s="231">
        <v>0.41099999999999998</v>
      </c>
      <c r="G27" s="231">
        <v>0.246</v>
      </c>
      <c r="H27" s="231">
        <v>0.26100000000000001</v>
      </c>
      <c r="I27" s="231">
        <v>0.27900000000000003</v>
      </c>
      <c r="J27" s="231">
        <v>0.29799999999999999</v>
      </c>
      <c r="K27" s="231">
        <v>0.28499999999999998</v>
      </c>
      <c r="L27" s="231">
        <v>0.314</v>
      </c>
      <c r="M27" s="231">
        <v>0.32600000000000001</v>
      </c>
      <c r="N27" s="231">
        <v>0.35099999999999998</v>
      </c>
      <c r="O27" s="231">
        <v>0.38900000000000001</v>
      </c>
      <c r="P27" s="231">
        <v>0.4</v>
      </c>
      <c r="Q27" s="324">
        <f t="shared" si="6"/>
        <v>0.3739333333333334</v>
      </c>
      <c r="R27" s="325">
        <f t="shared" si="7"/>
        <v>0.63600000000000001</v>
      </c>
      <c r="S27" s="325">
        <f t="shared" si="0"/>
        <v>0.29383333333333334</v>
      </c>
    </row>
    <row r="28" spans="1:19">
      <c r="A28" s="277" t="s">
        <v>152</v>
      </c>
      <c r="B28" s="29">
        <v>0.38600000000000001</v>
      </c>
      <c r="C28" s="29">
        <v>0.46500000000000002</v>
      </c>
      <c r="D28" s="29">
        <v>0.63600000000000001</v>
      </c>
      <c r="E28" s="231">
        <v>0.59299999999999997</v>
      </c>
      <c r="F28" s="231">
        <v>0.40799999999999997</v>
      </c>
      <c r="G28" s="231">
        <v>0.247</v>
      </c>
      <c r="H28" s="231">
        <v>0.26</v>
      </c>
      <c r="I28" s="231">
        <v>0.27900000000000003</v>
      </c>
      <c r="J28" s="231">
        <v>0.29699999999999999</v>
      </c>
      <c r="K28" s="231">
        <v>0.28499999999999998</v>
      </c>
      <c r="L28" s="231">
        <v>0.314</v>
      </c>
      <c r="M28" s="231">
        <v>0.32500000000000001</v>
      </c>
      <c r="N28" s="231">
        <v>0.35</v>
      </c>
      <c r="O28" s="231">
        <v>0.39400000000000002</v>
      </c>
      <c r="P28" s="231">
        <v>0.40100000000000002</v>
      </c>
      <c r="Q28" s="324">
        <f t="shared" si="6"/>
        <v>0.376</v>
      </c>
      <c r="R28" s="325">
        <f t="shared" si="7"/>
        <v>0.63600000000000001</v>
      </c>
      <c r="S28" s="325">
        <f t="shared" si="0"/>
        <v>0.29333333333333333</v>
      </c>
    </row>
    <row r="29" spans="1:19">
      <c r="A29" s="277" t="s">
        <v>276</v>
      </c>
      <c r="B29" s="29">
        <v>0.41499999999999998</v>
      </c>
      <c r="C29" s="29">
        <v>0.49099999999999999</v>
      </c>
      <c r="D29" s="29">
        <v>0.63600000000000001</v>
      </c>
      <c r="E29" s="231">
        <v>0.59499999999999997</v>
      </c>
      <c r="F29" s="231">
        <v>0.438</v>
      </c>
      <c r="G29" s="231">
        <v>0.247</v>
      </c>
      <c r="H29" s="231">
        <v>0.26</v>
      </c>
      <c r="I29" s="231">
        <v>0.27900000000000003</v>
      </c>
      <c r="J29" s="231">
        <v>0.29699999999999999</v>
      </c>
      <c r="K29" s="231">
        <v>0.28499999999999998</v>
      </c>
      <c r="L29" s="231">
        <v>0.313</v>
      </c>
      <c r="M29" s="231">
        <v>0.32600000000000001</v>
      </c>
      <c r="N29" s="231">
        <v>0.35</v>
      </c>
      <c r="O29" s="231">
        <v>0.39</v>
      </c>
      <c r="P29" s="231">
        <v>0.40200000000000002</v>
      </c>
      <c r="Q29" s="324">
        <f t="shared" si="6"/>
        <v>0.38159999999999994</v>
      </c>
      <c r="R29" s="325">
        <f t="shared" si="7"/>
        <v>0.63600000000000001</v>
      </c>
      <c r="S29" s="325">
        <f t="shared" si="0"/>
        <v>0.29333333333333333</v>
      </c>
    </row>
    <row r="30" spans="1:19">
      <c r="A30" s="277" t="s">
        <v>153</v>
      </c>
      <c r="B30" s="29">
        <v>0.435</v>
      </c>
      <c r="C30" s="29">
        <v>0.55500000000000005</v>
      </c>
      <c r="D30" s="29">
        <v>0.63600000000000001</v>
      </c>
      <c r="E30" s="231">
        <v>0.60399999999999998</v>
      </c>
      <c r="F30" s="231">
        <v>0.44800000000000001</v>
      </c>
      <c r="G30" s="231">
        <v>0.247</v>
      </c>
      <c r="H30" s="231">
        <v>0.26</v>
      </c>
      <c r="I30" s="231">
        <v>0.27900000000000003</v>
      </c>
      <c r="J30" s="231">
        <v>0.29599999999999999</v>
      </c>
      <c r="K30" s="231">
        <v>0.28499999999999998</v>
      </c>
      <c r="L30" s="231">
        <v>0.312</v>
      </c>
      <c r="M30" s="231">
        <v>0.32600000000000001</v>
      </c>
      <c r="N30" s="231">
        <v>0.35</v>
      </c>
      <c r="O30" s="231">
        <v>0.39300000000000002</v>
      </c>
      <c r="P30" s="231">
        <v>0.40200000000000002</v>
      </c>
      <c r="Q30" s="324">
        <f t="shared" si="6"/>
        <v>0.38853333333333323</v>
      </c>
      <c r="R30" s="325">
        <f t="shared" si="7"/>
        <v>0.63600000000000001</v>
      </c>
      <c r="S30" s="325">
        <f t="shared" si="0"/>
        <v>0.29299999999999998</v>
      </c>
    </row>
    <row r="31" spans="1:19">
      <c r="A31" s="277" t="s">
        <v>277</v>
      </c>
      <c r="B31" s="29">
        <v>0.48299999999999998</v>
      </c>
      <c r="C31" s="29">
        <v>0.60499999999999998</v>
      </c>
      <c r="D31" s="29">
        <v>0.63600000000000001</v>
      </c>
      <c r="E31" s="231">
        <v>0.60899999999999999</v>
      </c>
      <c r="F31" s="231">
        <v>0.45100000000000001</v>
      </c>
      <c r="G31" s="231">
        <v>0.247</v>
      </c>
      <c r="H31" s="231">
        <v>0.26</v>
      </c>
      <c r="I31" s="231">
        <v>0.27900000000000003</v>
      </c>
      <c r="J31" s="231">
        <v>0.29599999999999999</v>
      </c>
      <c r="K31" s="231">
        <v>0.28399999999999997</v>
      </c>
      <c r="L31" s="231">
        <v>0.312</v>
      </c>
      <c r="M31" s="231">
        <v>0.32600000000000001</v>
      </c>
      <c r="N31" s="231">
        <v>0.35</v>
      </c>
      <c r="O31" s="231">
        <v>0.39300000000000002</v>
      </c>
      <c r="P31" s="231">
        <v>0.40200000000000002</v>
      </c>
      <c r="Q31" s="324">
        <f t="shared" si="6"/>
        <v>0.39553333333333335</v>
      </c>
      <c r="R31" s="325">
        <f t="shared" si="7"/>
        <v>0.63600000000000001</v>
      </c>
      <c r="S31" s="325">
        <f t="shared" si="0"/>
        <v>0.29283333333333333</v>
      </c>
    </row>
    <row r="32" spans="1:19">
      <c r="A32" s="277" t="s">
        <v>154</v>
      </c>
      <c r="B32" s="29">
        <v>0.50900000000000001</v>
      </c>
      <c r="C32" s="29">
        <v>0.627</v>
      </c>
      <c r="D32" s="29">
        <v>0.63800000000000001</v>
      </c>
      <c r="E32" s="231">
        <v>0.61799999999999999</v>
      </c>
      <c r="F32" s="231">
        <v>0.45700000000000002</v>
      </c>
      <c r="G32" s="231">
        <v>0.247</v>
      </c>
      <c r="H32" s="231">
        <v>0.26</v>
      </c>
      <c r="I32" s="231">
        <v>0.27900000000000003</v>
      </c>
      <c r="J32" s="231">
        <v>0.29699999999999999</v>
      </c>
      <c r="K32" s="231">
        <v>0.28499999999999998</v>
      </c>
      <c r="L32" s="231">
        <v>0.312</v>
      </c>
      <c r="M32" s="231">
        <v>0.32600000000000001</v>
      </c>
      <c r="N32" s="231">
        <v>0.35</v>
      </c>
      <c r="O32" s="231">
        <v>0.39600000000000002</v>
      </c>
      <c r="P32" s="231">
        <v>0.40200000000000002</v>
      </c>
      <c r="Q32" s="324">
        <f t="shared" si="6"/>
        <v>0.40019999999999994</v>
      </c>
      <c r="R32" s="325">
        <f t="shared" si="7"/>
        <v>0.63800000000000001</v>
      </c>
      <c r="S32" s="325">
        <f t="shared" si="0"/>
        <v>0.29316666666666669</v>
      </c>
    </row>
    <row r="33" spans="1:19">
      <c r="A33" s="277" t="s">
        <v>155</v>
      </c>
      <c r="B33" s="29">
        <v>0.53600000000000003</v>
      </c>
      <c r="C33" s="29">
        <v>0.66800000000000004</v>
      </c>
      <c r="D33" s="29">
        <v>0.63800000000000001</v>
      </c>
      <c r="E33" s="231">
        <v>0.63</v>
      </c>
      <c r="F33" s="231">
        <v>0.48099999999999998</v>
      </c>
      <c r="G33" s="231">
        <v>0.245</v>
      </c>
      <c r="H33" s="231">
        <v>0.26</v>
      </c>
      <c r="I33" s="231">
        <v>0.27900000000000003</v>
      </c>
      <c r="J33" s="231">
        <v>0.29699999999999999</v>
      </c>
      <c r="K33" s="231">
        <v>0.28499999999999998</v>
      </c>
      <c r="L33" s="231">
        <v>0.311</v>
      </c>
      <c r="M33" s="231">
        <v>0.32600000000000001</v>
      </c>
      <c r="N33" s="231">
        <v>0.35</v>
      </c>
      <c r="O33" s="231">
        <v>0.41099999999999998</v>
      </c>
      <c r="P33" s="231">
        <v>0.40500000000000003</v>
      </c>
      <c r="Q33" s="324">
        <f t="shared" si="6"/>
        <v>0.40813333333333329</v>
      </c>
      <c r="R33" s="325">
        <f t="shared" si="7"/>
        <v>0.66800000000000004</v>
      </c>
      <c r="S33" s="325">
        <f t="shared" si="0"/>
        <v>0.29299999999999998</v>
      </c>
    </row>
    <row r="34" spans="1:19">
      <c r="A34" s="277" t="s">
        <v>156</v>
      </c>
      <c r="B34" s="29">
        <v>0.6</v>
      </c>
      <c r="C34" s="29">
        <v>0.64100000000000001</v>
      </c>
      <c r="D34" s="29">
        <v>0.64</v>
      </c>
      <c r="E34" s="231">
        <v>0.63400000000000001</v>
      </c>
      <c r="F34" s="231">
        <v>0.48199999999999998</v>
      </c>
      <c r="G34" s="231">
        <v>0.245</v>
      </c>
      <c r="H34" s="231">
        <v>0.26</v>
      </c>
      <c r="I34" s="231">
        <v>0.27900000000000003</v>
      </c>
      <c r="J34" s="231">
        <v>0.29599999999999999</v>
      </c>
      <c r="K34" s="231">
        <v>0.28399999999999997</v>
      </c>
      <c r="L34" s="231">
        <v>0.311</v>
      </c>
      <c r="M34" s="231">
        <v>0.32700000000000001</v>
      </c>
      <c r="N34" s="231">
        <v>0.35</v>
      </c>
      <c r="O34" s="231">
        <v>0.41199999999999998</v>
      </c>
      <c r="P34" s="231">
        <v>0.41599999999999998</v>
      </c>
      <c r="Q34" s="324">
        <f t="shared" si="6"/>
        <v>0.4118</v>
      </c>
      <c r="R34" s="325">
        <f t="shared" si="7"/>
        <v>0.64100000000000001</v>
      </c>
      <c r="S34" s="325">
        <f t="shared" si="0"/>
        <v>0.29283333333333333</v>
      </c>
    </row>
    <row r="35" spans="1:19">
      <c r="A35" s="277" t="s">
        <v>157</v>
      </c>
      <c r="B35" s="29">
        <v>0.69199999999999995</v>
      </c>
      <c r="C35" s="29">
        <v>0.81</v>
      </c>
      <c r="D35" s="29">
        <v>0.64100000000000001</v>
      </c>
      <c r="E35" s="231">
        <v>0.63500000000000001</v>
      </c>
      <c r="F35" s="231">
        <v>0.48399999999999999</v>
      </c>
      <c r="G35" s="231">
        <v>0.245</v>
      </c>
      <c r="H35" s="231">
        <v>0.26</v>
      </c>
      <c r="I35" s="231">
        <v>0.27900000000000003</v>
      </c>
      <c r="J35" s="231">
        <v>0.29599999999999999</v>
      </c>
      <c r="K35" s="231">
        <v>0.28499999999999998</v>
      </c>
      <c r="L35" s="231">
        <v>0.311</v>
      </c>
      <c r="M35" s="231">
        <v>0.32700000000000001</v>
      </c>
      <c r="N35" s="231">
        <v>0.35</v>
      </c>
      <c r="O35" s="231">
        <v>0.41199999999999998</v>
      </c>
      <c r="P35" s="231">
        <v>0.437</v>
      </c>
      <c r="Q35" s="324">
        <f t="shared" si="6"/>
        <v>0.43093333333333328</v>
      </c>
      <c r="R35" s="325">
        <f t="shared" si="7"/>
        <v>0.81</v>
      </c>
      <c r="S35" s="325">
        <f t="shared" si="0"/>
        <v>0.29299999999999998</v>
      </c>
    </row>
    <row r="36" spans="1:19">
      <c r="A36" s="277" t="s">
        <v>158</v>
      </c>
      <c r="B36" s="29">
        <v>0.77500000000000002</v>
      </c>
      <c r="C36" s="29">
        <v>0.87</v>
      </c>
      <c r="D36" s="29">
        <v>0.64900000000000002</v>
      </c>
      <c r="E36" s="231">
        <v>0.63700000000000001</v>
      </c>
      <c r="F36" s="231">
        <v>0.48499999999999999</v>
      </c>
      <c r="G36" s="231">
        <v>0.245</v>
      </c>
      <c r="H36" s="231">
        <v>0.26200000000000001</v>
      </c>
      <c r="I36" s="231">
        <v>0.28000000000000003</v>
      </c>
      <c r="J36" s="231">
        <v>0.29599999999999999</v>
      </c>
      <c r="K36" s="231">
        <v>0.28499999999999998</v>
      </c>
      <c r="L36" s="231">
        <v>0.312</v>
      </c>
      <c r="M36" s="231">
        <v>0.32800000000000001</v>
      </c>
      <c r="N36" s="231">
        <v>0.35</v>
      </c>
      <c r="O36" s="231">
        <v>0.41099999999999998</v>
      </c>
      <c r="P36" s="231">
        <v>0.48499999999999999</v>
      </c>
      <c r="Q36" s="324">
        <f t="shared" si="6"/>
        <v>0.44466666666666671</v>
      </c>
      <c r="R36" s="325">
        <f t="shared" si="7"/>
        <v>0.87</v>
      </c>
      <c r="S36" s="325">
        <f t="shared" si="0"/>
        <v>0.29383333333333334</v>
      </c>
    </row>
    <row r="37" spans="1:19">
      <c r="A37" s="277" t="s">
        <v>370</v>
      </c>
      <c r="B37" s="29">
        <f>AVERAGE(B25:B28)</f>
        <v>0.36924999999999997</v>
      </c>
      <c r="C37" s="29">
        <f t="shared" ref="C37:P37" si="8">AVERAGE(C25:C28)</f>
        <v>0.435</v>
      </c>
      <c r="D37" s="29">
        <f t="shared" si="8"/>
        <v>0.63575000000000004</v>
      </c>
      <c r="E37" s="29">
        <f t="shared" si="8"/>
        <v>0.59850000000000003</v>
      </c>
      <c r="F37" s="29">
        <f t="shared" si="8"/>
        <v>0.41724999999999995</v>
      </c>
      <c r="G37" s="29">
        <f t="shared" si="8"/>
        <v>0.248</v>
      </c>
      <c r="H37" s="29">
        <f t="shared" si="8"/>
        <v>0.26075000000000004</v>
      </c>
      <c r="I37" s="29">
        <f t="shared" si="8"/>
        <v>0.27900000000000003</v>
      </c>
      <c r="J37" s="29">
        <f t="shared" si="8"/>
        <v>0.29824999999999996</v>
      </c>
      <c r="K37" s="29">
        <f t="shared" si="8"/>
        <v>0.28524999999999995</v>
      </c>
      <c r="L37" s="29">
        <f t="shared" si="8"/>
        <v>0.3135</v>
      </c>
      <c r="M37" s="29">
        <f t="shared" si="8"/>
        <v>0.32574999999999998</v>
      </c>
      <c r="N37" s="29">
        <f t="shared" si="8"/>
        <v>0.35075000000000001</v>
      </c>
      <c r="O37" s="29">
        <f t="shared" si="8"/>
        <v>0.39024999999999999</v>
      </c>
      <c r="P37" s="29">
        <f t="shared" si="8"/>
        <v>0.40475</v>
      </c>
      <c r="Q37" s="29">
        <f>AVERAGE(Q25:Q28)</f>
        <v>0.37413333333333332</v>
      </c>
      <c r="R37" s="29">
        <f>AVERAGE(R25:R28)</f>
        <v>0.63575000000000004</v>
      </c>
      <c r="S37" s="29">
        <f>AVERAGE(S25:S28)</f>
        <v>0.29374999999999996</v>
      </c>
    </row>
    <row r="38" spans="1:19">
      <c r="A38" s="277" t="s">
        <v>371</v>
      </c>
      <c r="B38" s="29">
        <f t="shared" ref="B38:P38" si="9">AVERAGE(B25:B36)</f>
        <v>0.49350000000000005</v>
      </c>
      <c r="C38" s="29">
        <f t="shared" si="9"/>
        <v>0.58391666666666675</v>
      </c>
      <c r="D38" s="29">
        <f t="shared" si="9"/>
        <v>0.63808333333333334</v>
      </c>
      <c r="E38" s="29">
        <f t="shared" si="9"/>
        <v>0.61299999999999999</v>
      </c>
      <c r="F38" s="29">
        <f t="shared" si="9"/>
        <v>0.44958333333333328</v>
      </c>
      <c r="G38" s="29">
        <f t="shared" si="9"/>
        <v>0.24666666666666667</v>
      </c>
      <c r="H38" s="29">
        <f t="shared" si="9"/>
        <v>0.26041666666666663</v>
      </c>
      <c r="I38" s="29">
        <f t="shared" si="9"/>
        <v>0.27908333333333329</v>
      </c>
      <c r="J38" s="29">
        <f t="shared" si="9"/>
        <v>0.29699999999999999</v>
      </c>
      <c r="K38" s="29">
        <f t="shared" si="9"/>
        <v>0.28491666666666665</v>
      </c>
      <c r="L38" s="29">
        <f t="shared" si="9"/>
        <v>0.3123333333333333</v>
      </c>
      <c r="M38" s="29">
        <f t="shared" si="9"/>
        <v>0.32624999999999998</v>
      </c>
      <c r="N38" s="29">
        <f t="shared" si="9"/>
        <v>0.35025000000000001</v>
      </c>
      <c r="O38" s="29">
        <f t="shared" si="9"/>
        <v>0.39824999999999999</v>
      </c>
      <c r="P38" s="29">
        <f t="shared" si="9"/>
        <v>0.41416666666666679</v>
      </c>
      <c r="Q38" s="29">
        <f>AVERAGE(Q25:Q36)</f>
        <v>0.39649444444444443</v>
      </c>
      <c r="R38" s="29">
        <f>AVERAGE(R25:R36)</f>
        <v>0.67316666666666658</v>
      </c>
      <c r="S38" s="29">
        <f>AVERAGE(S25:S36)</f>
        <v>0.29333333333333333</v>
      </c>
    </row>
    <row r="39" spans="1:19" ht="15.5">
      <c r="A39" s="1099" t="s">
        <v>358</v>
      </c>
      <c r="B39" s="1100"/>
      <c r="C39" s="1100"/>
      <c r="D39" s="1100"/>
      <c r="E39" s="1100"/>
      <c r="F39" s="1100"/>
      <c r="G39" s="1100"/>
      <c r="H39" s="1100"/>
      <c r="I39" s="1100"/>
      <c r="J39" s="1100"/>
      <c r="K39" s="1100"/>
      <c r="L39" s="1100"/>
      <c r="M39" s="1100"/>
      <c r="N39" s="1100"/>
      <c r="O39" s="1100"/>
      <c r="P39" s="1100"/>
      <c r="Q39" s="1100"/>
      <c r="R39" s="1100"/>
      <c r="S39" s="1101"/>
    </row>
    <row r="40" spans="1:19">
      <c r="A40" s="277" t="s">
        <v>274</v>
      </c>
      <c r="B40" s="29"/>
      <c r="C40" s="29">
        <v>0.42199999999999999</v>
      </c>
      <c r="D40" s="29">
        <v>0.63800000000000001</v>
      </c>
      <c r="E40" s="231">
        <v>0.59699999999999998</v>
      </c>
      <c r="F40" s="231">
        <v>0.41099999999999998</v>
      </c>
      <c r="G40" s="231">
        <v>0.249</v>
      </c>
      <c r="H40" s="231">
        <v>0.26100000000000001</v>
      </c>
      <c r="I40" s="231">
        <v>0.27900000000000003</v>
      </c>
      <c r="J40" s="231">
        <v>0.29899999999999999</v>
      </c>
      <c r="K40" s="231">
        <v>0.28599999999999998</v>
      </c>
      <c r="L40" s="231">
        <v>0.314</v>
      </c>
      <c r="M40" s="231">
        <v>0.32600000000000001</v>
      </c>
      <c r="N40" s="231">
        <v>0.35199999999999998</v>
      </c>
      <c r="O40" s="231">
        <v>0.39</v>
      </c>
      <c r="P40" s="231">
        <v>0.39700000000000002</v>
      </c>
      <c r="Q40" s="324">
        <f t="shared" ref="Q40:Q49" si="10">AVERAGE(B40:P40)</f>
        <v>0.37292857142857144</v>
      </c>
      <c r="R40" s="325">
        <f t="shared" ref="R40:R49" si="11">MAX(B40:P40)</f>
        <v>0.63800000000000001</v>
      </c>
      <c r="S40" s="325">
        <f t="shared" si="0"/>
        <v>0.29416666666666669</v>
      </c>
    </row>
    <row r="41" spans="1:19">
      <c r="A41" s="277" t="s">
        <v>151</v>
      </c>
      <c r="B41" s="29"/>
      <c r="C41" s="29">
        <v>0.42499999999999999</v>
      </c>
      <c r="D41" s="29">
        <v>0.63700000000000001</v>
      </c>
      <c r="E41" s="231">
        <v>0.58799999999999997</v>
      </c>
      <c r="F41" s="231">
        <v>0.41399999999999998</v>
      </c>
      <c r="G41" s="231">
        <v>0.249</v>
      </c>
      <c r="H41" s="231">
        <v>0.26100000000000001</v>
      </c>
      <c r="I41" s="231">
        <v>0.27900000000000003</v>
      </c>
      <c r="J41" s="231">
        <v>0.29899999999999999</v>
      </c>
      <c r="K41" s="231">
        <v>0.28599999999999998</v>
      </c>
      <c r="L41" s="231">
        <v>0.313</v>
      </c>
      <c r="M41" s="231">
        <v>0.32600000000000001</v>
      </c>
      <c r="N41" s="231">
        <v>0.35199999999999998</v>
      </c>
      <c r="O41" s="231">
        <v>0.39</v>
      </c>
      <c r="P41" s="231">
        <v>0.39600000000000002</v>
      </c>
      <c r="Q41" s="324">
        <f t="shared" si="10"/>
        <v>0.3725</v>
      </c>
      <c r="R41" s="325">
        <f t="shared" si="11"/>
        <v>0.63700000000000001</v>
      </c>
      <c r="S41" s="325">
        <f t="shared" si="0"/>
        <v>0.29399999999999998</v>
      </c>
    </row>
    <row r="42" spans="1:19">
      <c r="A42" s="277" t="s">
        <v>275</v>
      </c>
      <c r="B42" s="29"/>
      <c r="C42" s="29">
        <v>0.42599999999999999</v>
      </c>
      <c r="D42" s="29">
        <v>0.63900000000000001</v>
      </c>
      <c r="E42" s="231">
        <v>0.58199999999999996</v>
      </c>
      <c r="F42" s="231">
        <v>0.41</v>
      </c>
      <c r="G42" s="231">
        <v>0.248</v>
      </c>
      <c r="H42" s="231">
        <v>0.26100000000000001</v>
      </c>
      <c r="I42" s="231">
        <v>0.27900000000000003</v>
      </c>
      <c r="J42" s="231">
        <v>0.29899999999999999</v>
      </c>
      <c r="K42" s="231">
        <v>0.28499999999999998</v>
      </c>
      <c r="L42" s="231">
        <v>0.313</v>
      </c>
      <c r="M42" s="231">
        <v>0.32600000000000001</v>
      </c>
      <c r="N42" s="231">
        <v>0.35199999999999998</v>
      </c>
      <c r="O42" s="231">
        <v>0.39</v>
      </c>
      <c r="P42" s="231">
        <v>0.39600000000000002</v>
      </c>
      <c r="Q42" s="324">
        <f t="shared" si="10"/>
        <v>0.37185714285714283</v>
      </c>
      <c r="R42" s="325">
        <f t="shared" si="11"/>
        <v>0.63900000000000001</v>
      </c>
      <c r="S42" s="325">
        <f t="shared" si="0"/>
        <v>0.29383333333333334</v>
      </c>
    </row>
    <row r="43" spans="1:19">
      <c r="A43" s="277" t="s">
        <v>152</v>
      </c>
      <c r="B43" s="29"/>
      <c r="C43" s="29">
        <v>0.46</v>
      </c>
      <c r="D43" s="29">
        <v>0.63800000000000001</v>
      </c>
      <c r="E43" s="231">
        <v>0.57999999999999996</v>
      </c>
      <c r="F43" s="231">
        <v>0.42199999999999999</v>
      </c>
      <c r="G43" s="231">
        <v>0.248</v>
      </c>
      <c r="H43" s="231">
        <v>0.26100000000000001</v>
      </c>
      <c r="I43" s="231">
        <v>0.27900000000000003</v>
      </c>
      <c r="J43" s="231">
        <v>0.29899999999999999</v>
      </c>
      <c r="K43" s="231">
        <v>0.28599999999999998</v>
      </c>
      <c r="L43" s="231">
        <v>0.313</v>
      </c>
      <c r="M43" s="231">
        <v>0.32600000000000001</v>
      </c>
      <c r="N43" s="231">
        <v>0.35199999999999998</v>
      </c>
      <c r="O43" s="231">
        <v>0.39</v>
      </c>
      <c r="P43" s="231">
        <v>0.39600000000000002</v>
      </c>
      <c r="Q43" s="324">
        <f t="shared" si="10"/>
        <v>0.375</v>
      </c>
      <c r="R43" s="325">
        <f t="shared" si="11"/>
        <v>0.63800000000000001</v>
      </c>
      <c r="S43" s="325">
        <f t="shared" si="0"/>
        <v>0.29399999999999998</v>
      </c>
    </row>
    <row r="44" spans="1:19">
      <c r="A44" s="277" t="s">
        <v>276</v>
      </c>
      <c r="B44" s="29"/>
      <c r="C44" s="29">
        <v>0.51600000000000001</v>
      </c>
      <c r="D44" s="29">
        <v>0.63800000000000001</v>
      </c>
      <c r="E44" s="231">
        <v>0.58099999999999996</v>
      </c>
      <c r="F44" s="231">
        <v>0.40799999999999997</v>
      </c>
      <c r="G44" s="231">
        <v>0.248</v>
      </c>
      <c r="H44" s="231">
        <v>0.26100000000000001</v>
      </c>
      <c r="I44" s="231">
        <v>0.27900000000000003</v>
      </c>
      <c r="J44" s="231">
        <v>0.29899999999999999</v>
      </c>
      <c r="K44" s="231">
        <v>0.28599999999999998</v>
      </c>
      <c r="L44" s="231">
        <v>0.313</v>
      </c>
      <c r="M44" s="231">
        <v>0.32600000000000001</v>
      </c>
      <c r="N44" s="231">
        <v>0.35199999999999998</v>
      </c>
      <c r="O44" s="231">
        <v>0.39</v>
      </c>
      <c r="P44" s="231">
        <v>0.39600000000000002</v>
      </c>
      <c r="Q44" s="324">
        <f t="shared" si="10"/>
        <v>0.37807142857142856</v>
      </c>
      <c r="R44" s="325">
        <f t="shared" si="11"/>
        <v>0.63800000000000001</v>
      </c>
      <c r="S44" s="325">
        <f t="shared" si="0"/>
        <v>0.29399999999999998</v>
      </c>
    </row>
    <row r="45" spans="1:19">
      <c r="A45" s="277" t="s">
        <v>153</v>
      </c>
      <c r="B45" s="29"/>
      <c r="C45" s="29">
        <v>0.56100000000000005</v>
      </c>
      <c r="D45" s="29">
        <v>0.63800000000000001</v>
      </c>
      <c r="E45" s="231">
        <v>0.60799999999999998</v>
      </c>
      <c r="F45" s="231">
        <v>0.436</v>
      </c>
      <c r="G45" s="231">
        <v>0.248</v>
      </c>
      <c r="H45" s="231">
        <v>0.26100000000000001</v>
      </c>
      <c r="I45" s="231">
        <v>0.27900000000000003</v>
      </c>
      <c r="J45" s="231">
        <v>0.29899999999999999</v>
      </c>
      <c r="K45" s="231">
        <v>0.28599999999999998</v>
      </c>
      <c r="L45" s="231">
        <v>0.313</v>
      </c>
      <c r="M45" s="231">
        <v>0.32600000000000001</v>
      </c>
      <c r="N45" s="231">
        <v>0.35199999999999998</v>
      </c>
      <c r="O45" s="231">
        <v>0.39</v>
      </c>
      <c r="P45" s="231">
        <v>0.39700000000000002</v>
      </c>
      <c r="Q45" s="324">
        <f t="shared" si="10"/>
        <v>0.38528571428571429</v>
      </c>
      <c r="R45" s="325">
        <f t="shared" si="11"/>
        <v>0.63800000000000001</v>
      </c>
      <c r="S45" s="325">
        <f t="shared" si="0"/>
        <v>0.29399999999999998</v>
      </c>
    </row>
    <row r="46" spans="1:19">
      <c r="A46" s="277" t="s">
        <v>277</v>
      </c>
      <c r="B46" s="29"/>
      <c r="C46" s="29">
        <v>0.59099999999999997</v>
      </c>
      <c r="D46" s="29">
        <v>0.63800000000000001</v>
      </c>
      <c r="E46" s="231">
        <v>0.61399999999999999</v>
      </c>
      <c r="F46" s="231">
        <v>0.441</v>
      </c>
      <c r="G46" s="231">
        <v>0.248</v>
      </c>
      <c r="H46" s="231">
        <v>0.26100000000000001</v>
      </c>
      <c r="I46" s="231">
        <v>0.27900000000000003</v>
      </c>
      <c r="J46" s="231">
        <v>0.29899999999999999</v>
      </c>
      <c r="K46" s="231">
        <v>0.28599999999999998</v>
      </c>
      <c r="L46" s="231">
        <v>0.313</v>
      </c>
      <c r="M46" s="231">
        <v>0.32600000000000001</v>
      </c>
      <c r="N46" s="231">
        <v>0.35199999999999998</v>
      </c>
      <c r="O46" s="231">
        <v>0.39</v>
      </c>
      <c r="P46" s="231">
        <v>0.39600000000000002</v>
      </c>
      <c r="Q46" s="324">
        <f t="shared" si="10"/>
        <v>0.38814285714285718</v>
      </c>
      <c r="R46" s="325">
        <f t="shared" si="11"/>
        <v>0.63800000000000001</v>
      </c>
      <c r="S46" s="325">
        <f t="shared" si="0"/>
        <v>0.29399999999999998</v>
      </c>
    </row>
    <row r="47" spans="1:19">
      <c r="A47" s="277" t="s">
        <v>154</v>
      </c>
      <c r="B47" s="29"/>
      <c r="C47" s="29">
        <v>0.61499999999999999</v>
      </c>
      <c r="D47" s="29">
        <v>0.63900000000000001</v>
      </c>
      <c r="E47" s="231">
        <v>0.63400000000000001</v>
      </c>
      <c r="F47" s="231">
        <v>0.46300000000000002</v>
      </c>
      <c r="G47" s="231">
        <v>0.248</v>
      </c>
      <c r="H47" s="231">
        <v>0.26100000000000001</v>
      </c>
      <c r="I47" s="231">
        <v>0.27900000000000003</v>
      </c>
      <c r="J47" s="231">
        <v>0.29899999999999999</v>
      </c>
      <c r="K47" s="231">
        <v>0.28499999999999998</v>
      </c>
      <c r="L47" s="231">
        <v>0.313</v>
      </c>
      <c r="M47" s="231">
        <v>0.32600000000000001</v>
      </c>
      <c r="N47" s="231">
        <v>0.35199999999999998</v>
      </c>
      <c r="O47" s="231">
        <v>0.39</v>
      </c>
      <c r="P47" s="231">
        <v>0.39600000000000002</v>
      </c>
      <c r="Q47" s="324">
        <f t="shared" si="10"/>
        <v>0.39285714285714285</v>
      </c>
      <c r="R47" s="325">
        <f t="shared" si="11"/>
        <v>0.63900000000000001</v>
      </c>
      <c r="S47" s="325">
        <f t="shared" si="0"/>
        <v>0.29383333333333334</v>
      </c>
    </row>
    <row r="48" spans="1:19">
      <c r="A48" s="277" t="s">
        <v>155</v>
      </c>
      <c r="B48" s="29"/>
      <c r="C48" s="29">
        <v>0.66200000000000003</v>
      </c>
      <c r="D48" s="29">
        <v>0.64900000000000002</v>
      </c>
      <c r="E48" s="231">
        <v>0.63500000000000001</v>
      </c>
      <c r="F48" s="231">
        <v>0.48599999999999999</v>
      </c>
      <c r="G48" s="231">
        <v>0.248</v>
      </c>
      <c r="H48" s="231">
        <v>0.26100000000000001</v>
      </c>
      <c r="I48" s="231">
        <v>0.27900000000000003</v>
      </c>
      <c r="J48" s="231">
        <v>0.29899999999999999</v>
      </c>
      <c r="K48" s="231">
        <v>0.28499999999999998</v>
      </c>
      <c r="L48" s="231">
        <v>0.312</v>
      </c>
      <c r="M48" s="231">
        <v>0.32600000000000001</v>
      </c>
      <c r="N48" s="231">
        <v>0.35199999999999998</v>
      </c>
      <c r="O48" s="231">
        <v>0.39</v>
      </c>
      <c r="P48" s="231">
        <v>0.41499999999999998</v>
      </c>
      <c r="Q48" s="324">
        <f t="shared" si="10"/>
        <v>0.39992857142857136</v>
      </c>
      <c r="R48" s="325">
        <f t="shared" si="11"/>
        <v>0.66200000000000003</v>
      </c>
      <c r="S48" s="325">
        <f t="shared" si="0"/>
        <v>0.29366666666666669</v>
      </c>
    </row>
    <row r="49" spans="1:19">
      <c r="A49" s="277" t="s">
        <v>156</v>
      </c>
      <c r="B49" s="29"/>
      <c r="C49" s="29">
        <v>0.76800000000000002</v>
      </c>
      <c r="D49" s="29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324">
        <f t="shared" si="10"/>
        <v>0.76800000000000002</v>
      </c>
      <c r="R49" s="325">
        <f t="shared" si="11"/>
        <v>0.76800000000000002</v>
      </c>
      <c r="S49" s="325"/>
    </row>
    <row r="50" spans="1:19">
      <c r="A50" s="277" t="s">
        <v>370</v>
      </c>
      <c r="B50" s="29"/>
      <c r="C50" s="29">
        <f>AVERAGE(C40:C43)</f>
        <v>0.43324999999999997</v>
      </c>
      <c r="D50" s="29">
        <f t="shared" ref="D50:P50" si="12">AVERAGE(D40:D43)</f>
        <v>0.63800000000000001</v>
      </c>
      <c r="E50" s="29">
        <f t="shared" si="12"/>
        <v>0.58674999999999999</v>
      </c>
      <c r="F50" s="29">
        <f t="shared" si="12"/>
        <v>0.41424999999999995</v>
      </c>
      <c r="G50" s="29">
        <f t="shared" si="12"/>
        <v>0.2485</v>
      </c>
      <c r="H50" s="29">
        <f t="shared" si="12"/>
        <v>0.26100000000000001</v>
      </c>
      <c r="I50" s="29">
        <f t="shared" si="12"/>
        <v>0.27900000000000003</v>
      </c>
      <c r="J50" s="29">
        <f t="shared" si="12"/>
        <v>0.29899999999999999</v>
      </c>
      <c r="K50" s="29">
        <f t="shared" si="12"/>
        <v>0.28575</v>
      </c>
      <c r="L50" s="29">
        <f t="shared" si="12"/>
        <v>0.31324999999999997</v>
      </c>
      <c r="M50" s="29">
        <f t="shared" si="12"/>
        <v>0.32600000000000001</v>
      </c>
      <c r="N50" s="29">
        <f t="shared" si="12"/>
        <v>0.35199999999999998</v>
      </c>
      <c r="O50" s="29">
        <f t="shared" si="12"/>
        <v>0.39</v>
      </c>
      <c r="P50" s="29">
        <f t="shared" si="12"/>
        <v>0.39624999999999999</v>
      </c>
      <c r="Q50" s="29">
        <f>AVERAGE(Q40:Q43)</f>
        <v>0.37307142857142855</v>
      </c>
      <c r="R50" s="29">
        <f>AVERAGE(R40:R43)</f>
        <v>0.63800000000000001</v>
      </c>
      <c r="S50" s="29">
        <f>AVERAGE(S40:S43)</f>
        <v>0.29400000000000004</v>
      </c>
    </row>
    <row r="51" spans="1:19">
      <c r="A51" s="277" t="s">
        <v>371</v>
      </c>
      <c r="B51" s="29"/>
      <c r="C51" s="29">
        <f t="shared" ref="C51:P51" si="13">AVERAGE(C40:C49)</f>
        <v>0.54459999999999997</v>
      </c>
      <c r="D51" s="29">
        <f t="shared" si="13"/>
        <v>0.63933333333333342</v>
      </c>
      <c r="E51" s="29">
        <f t="shared" si="13"/>
        <v>0.60211111111111115</v>
      </c>
      <c r="F51" s="29">
        <f t="shared" si="13"/>
        <v>0.43233333333333335</v>
      </c>
      <c r="G51" s="29">
        <f t="shared" si="13"/>
        <v>0.24822222222222223</v>
      </c>
      <c r="H51" s="29">
        <f t="shared" si="13"/>
        <v>0.26100000000000007</v>
      </c>
      <c r="I51" s="29">
        <f t="shared" si="13"/>
        <v>0.27899999999999997</v>
      </c>
      <c r="J51" s="29">
        <f t="shared" si="13"/>
        <v>0.29899999999999999</v>
      </c>
      <c r="K51" s="29">
        <f t="shared" si="13"/>
        <v>0.28566666666666668</v>
      </c>
      <c r="L51" s="29">
        <f t="shared" si="13"/>
        <v>0.31299999999999994</v>
      </c>
      <c r="M51" s="29">
        <f t="shared" si="13"/>
        <v>0.32600000000000001</v>
      </c>
      <c r="N51" s="29">
        <f t="shared" si="13"/>
        <v>0.35199999999999992</v>
      </c>
      <c r="O51" s="29">
        <f t="shared" si="13"/>
        <v>0.39000000000000007</v>
      </c>
      <c r="P51" s="29">
        <f t="shared" si="13"/>
        <v>0.39833333333333332</v>
      </c>
      <c r="Q51" s="29">
        <f>AVERAGE(Q40:Q49)</f>
        <v>0.42045714285714286</v>
      </c>
      <c r="R51" s="29">
        <f>AVERAGE(R40:R49)</f>
        <v>0.65349999999999997</v>
      </c>
      <c r="S51" s="29">
        <f>AVERAGE(S40:S49)</f>
        <v>0.29394444444444445</v>
      </c>
    </row>
    <row r="52" spans="1:19" ht="15.5">
      <c r="A52" s="1099" t="s">
        <v>359</v>
      </c>
      <c r="B52" s="1100"/>
      <c r="C52" s="1100"/>
      <c r="D52" s="1100"/>
      <c r="E52" s="1100"/>
      <c r="F52" s="1100"/>
      <c r="G52" s="1100"/>
      <c r="H52" s="1100"/>
      <c r="I52" s="1100"/>
      <c r="J52" s="1100"/>
      <c r="K52" s="1100"/>
      <c r="L52" s="1100"/>
      <c r="M52" s="1100"/>
      <c r="N52" s="1100"/>
      <c r="O52" s="1100"/>
      <c r="P52" s="1100"/>
      <c r="Q52" s="1100"/>
      <c r="R52" s="1100"/>
      <c r="S52" s="1101"/>
    </row>
    <row r="53" spans="1:19">
      <c r="A53" s="277" t="s">
        <v>274</v>
      </c>
      <c r="B53" s="29">
        <v>0.36699999999999999</v>
      </c>
      <c r="C53" s="29">
        <v>0.41099999999999998</v>
      </c>
      <c r="D53" s="29">
        <v>0.64100000000000001</v>
      </c>
      <c r="E53" s="231">
        <v>0.59199999999999997</v>
      </c>
      <c r="F53" s="231">
        <v>0.42199999999999999</v>
      </c>
      <c r="G53" s="231">
        <v>0.252</v>
      </c>
      <c r="H53" s="231">
        <v>0.26300000000000001</v>
      </c>
      <c r="I53" s="231">
        <v>0.28399999999999997</v>
      </c>
      <c r="J53" s="231">
        <v>0.29899999999999999</v>
      </c>
      <c r="K53" s="231">
        <v>0.28299999999999997</v>
      </c>
      <c r="L53" s="231">
        <v>0.31900000000000001</v>
      </c>
      <c r="M53" s="231">
        <v>0.32800000000000001</v>
      </c>
      <c r="N53" s="231">
        <v>0.35499999999999998</v>
      </c>
      <c r="O53" s="231">
        <v>0.39100000000000001</v>
      </c>
      <c r="P53" s="231">
        <v>0.39</v>
      </c>
      <c r="Q53" s="324">
        <f t="shared" ref="Q53:Q60" si="14">AVERAGE(B53:P53)</f>
        <v>0.37313333333333337</v>
      </c>
      <c r="R53" s="325">
        <f t="shared" ref="R53:R60" si="15">MAX(B53:P53)</f>
        <v>0.64100000000000001</v>
      </c>
      <c r="S53" s="325">
        <f t="shared" si="0"/>
        <v>0.29599999999999999</v>
      </c>
    </row>
    <row r="54" spans="1:19">
      <c r="A54" s="277" t="s">
        <v>151</v>
      </c>
      <c r="B54" s="29">
        <v>0.36299999999999999</v>
      </c>
      <c r="C54" s="29">
        <v>0.41199999999999998</v>
      </c>
      <c r="D54" s="29">
        <v>0.64100000000000001</v>
      </c>
      <c r="E54" s="231">
        <v>0.59799999999999998</v>
      </c>
      <c r="F54" s="231">
        <v>0.42199999999999999</v>
      </c>
      <c r="G54" s="231">
        <v>0.251</v>
      </c>
      <c r="H54" s="231">
        <v>0.26400000000000001</v>
      </c>
      <c r="I54" s="231">
        <v>0.28399999999999997</v>
      </c>
      <c r="J54" s="231">
        <v>0.3</v>
      </c>
      <c r="K54" s="231">
        <v>0.28499999999999998</v>
      </c>
      <c r="L54" s="231">
        <v>0.32</v>
      </c>
      <c r="M54" s="231">
        <v>0.32900000000000001</v>
      </c>
      <c r="N54" s="231">
        <v>0.35599999999999998</v>
      </c>
      <c r="O54" s="231">
        <v>0.39100000000000001</v>
      </c>
      <c r="P54" s="231">
        <v>0.39200000000000002</v>
      </c>
      <c r="Q54" s="324">
        <f t="shared" si="14"/>
        <v>0.37386666666666662</v>
      </c>
      <c r="R54" s="325">
        <f t="shared" si="15"/>
        <v>0.64100000000000001</v>
      </c>
      <c r="S54" s="325">
        <f t="shared" si="0"/>
        <v>0.29699999999999999</v>
      </c>
    </row>
    <row r="55" spans="1:19">
      <c r="A55" s="277" t="s">
        <v>275</v>
      </c>
      <c r="B55" s="29">
        <v>0.36399999999999999</v>
      </c>
      <c r="C55" s="29">
        <v>0.41699999999999998</v>
      </c>
      <c r="D55" s="29">
        <v>0.64200000000000002</v>
      </c>
      <c r="E55" s="231">
        <v>0.59399999999999997</v>
      </c>
      <c r="F55" s="231">
        <v>0.42299999999999999</v>
      </c>
      <c r="G55" s="231">
        <v>0.251</v>
      </c>
      <c r="H55" s="231">
        <v>0.26300000000000001</v>
      </c>
      <c r="I55" s="231">
        <v>0.28599999999999998</v>
      </c>
      <c r="J55" s="231">
        <v>0.30099999999999999</v>
      </c>
      <c r="K55" s="231">
        <v>0.28699999999999998</v>
      </c>
      <c r="L55" s="231">
        <v>0.32</v>
      </c>
      <c r="M55" s="231">
        <v>0.32900000000000001</v>
      </c>
      <c r="N55" s="231">
        <v>0.35799999999999998</v>
      </c>
      <c r="O55" s="231">
        <v>0.39100000000000001</v>
      </c>
      <c r="P55" s="231">
        <v>0.39300000000000002</v>
      </c>
      <c r="Q55" s="324">
        <f t="shared" si="14"/>
        <v>0.37459999999999993</v>
      </c>
      <c r="R55" s="325">
        <f t="shared" si="15"/>
        <v>0.64200000000000002</v>
      </c>
      <c r="S55" s="325">
        <f t="shared" si="0"/>
        <v>0.29766666666666663</v>
      </c>
    </row>
    <row r="56" spans="1:19">
      <c r="A56" s="277" t="s">
        <v>152</v>
      </c>
      <c r="B56" s="29">
        <v>0.39200000000000002</v>
      </c>
      <c r="C56" s="29">
        <v>0.48099999999999998</v>
      </c>
      <c r="D56" s="29">
        <v>0.64400000000000002</v>
      </c>
      <c r="E56" s="231">
        <v>0.59499999999999997</v>
      </c>
      <c r="F56" s="864">
        <v>0.432</v>
      </c>
      <c r="G56" s="231">
        <v>0.252</v>
      </c>
      <c r="H56" s="231">
        <v>0.26400000000000001</v>
      </c>
      <c r="I56" s="231">
        <v>0.28499999999999998</v>
      </c>
      <c r="J56" s="231">
        <v>0.30099999999999999</v>
      </c>
      <c r="K56" s="231">
        <v>0.28699999999999998</v>
      </c>
      <c r="L56" s="231">
        <v>0.32100000000000001</v>
      </c>
      <c r="M56" s="231">
        <v>0.33</v>
      </c>
      <c r="N56" s="231">
        <v>0.35799999999999998</v>
      </c>
      <c r="O56" s="231">
        <v>0.39100000000000001</v>
      </c>
      <c r="P56" s="231">
        <v>0.39300000000000002</v>
      </c>
      <c r="Q56" s="324">
        <f t="shared" si="14"/>
        <v>0.38173333333333331</v>
      </c>
      <c r="R56" s="325">
        <f t="shared" si="15"/>
        <v>0.64400000000000002</v>
      </c>
      <c r="S56" s="325">
        <f t="shared" si="0"/>
        <v>0.29799999999999999</v>
      </c>
    </row>
    <row r="57" spans="1:19">
      <c r="A57" s="277" t="s">
        <v>276</v>
      </c>
      <c r="B57" s="29">
        <v>0.51500000000000001</v>
      </c>
      <c r="C57" s="29">
        <v>0.52600000000000002</v>
      </c>
      <c r="D57" s="29">
        <v>0.64600000000000002</v>
      </c>
      <c r="E57" s="231">
        <v>0.60599999999999998</v>
      </c>
      <c r="F57" s="231">
        <v>0.442</v>
      </c>
      <c r="G57" s="231">
        <v>0.254</v>
      </c>
      <c r="H57" s="231">
        <v>0.27500000000000002</v>
      </c>
      <c r="I57" s="231">
        <v>0.28499999999999998</v>
      </c>
      <c r="J57" s="231">
        <v>0.30099999999999999</v>
      </c>
      <c r="K57" s="231">
        <v>0.28899999999999998</v>
      </c>
      <c r="L57" s="231">
        <v>0.32300000000000001</v>
      </c>
      <c r="M57" s="231">
        <v>0.33</v>
      </c>
      <c r="N57" s="231">
        <v>0.36499999999999999</v>
      </c>
      <c r="O57" s="231">
        <v>0.39100000000000001</v>
      </c>
      <c r="P57" s="231">
        <v>0.39300000000000002</v>
      </c>
      <c r="Q57" s="324">
        <f t="shared" si="14"/>
        <v>0.39606666666666673</v>
      </c>
      <c r="R57" s="325">
        <f t="shared" si="15"/>
        <v>0.64600000000000002</v>
      </c>
      <c r="S57" s="325">
        <f t="shared" si="0"/>
        <v>0.30049999999999999</v>
      </c>
    </row>
    <row r="58" spans="1:19">
      <c r="A58" s="277" t="s">
        <v>153</v>
      </c>
      <c r="B58" s="29"/>
      <c r="C58" s="29"/>
      <c r="D58" s="29"/>
      <c r="E58" s="231"/>
      <c r="F58" s="231">
        <v>0.44500000000000001</v>
      </c>
      <c r="G58" s="231">
        <v>0.25600000000000001</v>
      </c>
      <c r="H58" s="231">
        <v>0.27200000000000002</v>
      </c>
      <c r="I58" s="231">
        <v>0.28699999999999998</v>
      </c>
      <c r="J58" s="231">
        <v>0.32</v>
      </c>
      <c r="K58" s="231"/>
      <c r="L58" s="231"/>
      <c r="M58" s="231">
        <v>0.33300000000000002</v>
      </c>
      <c r="N58" s="231"/>
      <c r="O58" s="231">
        <v>0.39100000000000001</v>
      </c>
      <c r="P58" s="231">
        <v>0.39400000000000002</v>
      </c>
      <c r="Q58" s="324">
        <f t="shared" si="14"/>
        <v>0.33725000000000005</v>
      </c>
      <c r="R58" s="325">
        <f t="shared" si="15"/>
        <v>0.44500000000000001</v>
      </c>
      <c r="S58" s="325">
        <f t="shared" si="0"/>
        <v>0.30299999999999999</v>
      </c>
    </row>
    <row r="59" spans="1:19">
      <c r="A59" s="277" t="s">
        <v>277</v>
      </c>
      <c r="B59" s="29"/>
      <c r="C59" s="29"/>
      <c r="D59" s="29"/>
      <c r="E59" s="231"/>
      <c r="F59" s="231">
        <v>0.45600000000000002</v>
      </c>
      <c r="G59" s="231"/>
      <c r="H59" s="231">
        <v>0.26800000000000002</v>
      </c>
      <c r="I59" s="231">
        <v>0.28999999999999998</v>
      </c>
      <c r="J59" s="231"/>
      <c r="K59" s="231"/>
      <c r="L59" s="231"/>
      <c r="M59" s="231">
        <v>0.33400000000000002</v>
      </c>
      <c r="N59" s="231"/>
      <c r="O59" s="231">
        <v>0.39100000000000001</v>
      </c>
      <c r="P59" s="231"/>
      <c r="Q59" s="324">
        <f t="shared" si="14"/>
        <v>0.3478</v>
      </c>
      <c r="R59" s="325">
        <f t="shared" si="15"/>
        <v>0.45600000000000002</v>
      </c>
      <c r="S59" s="325">
        <f t="shared" si="0"/>
        <v>0.29733333333333339</v>
      </c>
    </row>
    <row r="60" spans="1:19">
      <c r="A60" s="277" t="s">
        <v>154</v>
      </c>
      <c r="B60" s="29"/>
      <c r="C60" s="29"/>
      <c r="D60" s="29"/>
      <c r="E60" s="231"/>
      <c r="F60" s="231">
        <v>0.45600000000000002</v>
      </c>
      <c r="G60" s="231"/>
      <c r="H60" s="231">
        <v>0.27600000000000002</v>
      </c>
      <c r="I60" s="231">
        <v>0.377</v>
      </c>
      <c r="J60" s="231"/>
      <c r="K60" s="231"/>
      <c r="L60" s="231"/>
      <c r="M60" s="231">
        <v>0.33400000000000002</v>
      </c>
      <c r="N60" s="231"/>
      <c r="O60" s="231">
        <v>0.39200000000000002</v>
      </c>
      <c r="P60" s="231"/>
      <c r="Q60" s="324">
        <f t="shared" si="14"/>
        <v>0.36699999999999999</v>
      </c>
      <c r="R60" s="325">
        <f t="shared" si="15"/>
        <v>0.45600000000000002</v>
      </c>
      <c r="S60" s="325">
        <f t="shared" si="0"/>
        <v>0.32900000000000001</v>
      </c>
    </row>
    <row r="61" spans="1:19">
      <c r="A61" s="277" t="s">
        <v>370</v>
      </c>
      <c r="B61" s="29">
        <f>AVERAGE(B53:B56)</f>
        <v>0.37149999999999994</v>
      </c>
      <c r="C61" s="29">
        <f t="shared" ref="C61:P61" si="16">AVERAGE(C53:C56)</f>
        <v>0.43025000000000002</v>
      </c>
      <c r="D61" s="29">
        <f t="shared" si="16"/>
        <v>0.64200000000000002</v>
      </c>
      <c r="E61" s="29">
        <f t="shared" si="16"/>
        <v>0.59474999999999989</v>
      </c>
      <c r="F61" s="29">
        <f t="shared" si="16"/>
        <v>0.42474999999999996</v>
      </c>
      <c r="G61" s="29">
        <f t="shared" si="16"/>
        <v>0.2515</v>
      </c>
      <c r="H61" s="29">
        <f t="shared" si="16"/>
        <v>0.26350000000000001</v>
      </c>
      <c r="I61" s="29">
        <f t="shared" si="16"/>
        <v>0.28474999999999995</v>
      </c>
      <c r="J61" s="29">
        <f t="shared" si="16"/>
        <v>0.30024999999999996</v>
      </c>
      <c r="K61" s="29">
        <f t="shared" si="16"/>
        <v>0.28549999999999998</v>
      </c>
      <c r="L61" s="29">
        <f t="shared" si="16"/>
        <v>0.32</v>
      </c>
      <c r="M61" s="29">
        <f t="shared" si="16"/>
        <v>0.32900000000000001</v>
      </c>
      <c r="N61" s="29">
        <f t="shared" si="16"/>
        <v>0.35675000000000001</v>
      </c>
      <c r="O61" s="29">
        <f t="shared" si="16"/>
        <v>0.39100000000000001</v>
      </c>
      <c r="P61" s="29">
        <f t="shared" si="16"/>
        <v>0.39200000000000002</v>
      </c>
      <c r="Q61" s="29">
        <f t="shared" ref="Q61:S61" si="17">AVERAGE(Q53:Q56)</f>
        <v>0.3758333333333333</v>
      </c>
      <c r="R61" s="29">
        <f t="shared" si="17"/>
        <v>0.64200000000000002</v>
      </c>
      <c r="S61" s="29">
        <f t="shared" si="17"/>
        <v>0.29716666666666663</v>
      </c>
    </row>
    <row r="62" spans="1:19">
      <c r="A62" s="277" t="s">
        <v>371</v>
      </c>
      <c r="B62" s="29">
        <f t="shared" ref="B62:S62" si="18">AVERAGE(B53:B60)</f>
        <v>0.4002</v>
      </c>
      <c r="C62" s="29">
        <f t="shared" si="18"/>
        <v>0.44939999999999997</v>
      </c>
      <c r="D62" s="29">
        <f t="shared" si="18"/>
        <v>0.64280000000000004</v>
      </c>
      <c r="E62" s="29">
        <f t="shared" si="18"/>
        <v>0.59699999999999986</v>
      </c>
      <c r="F62" s="29">
        <f t="shared" si="18"/>
        <v>0.43724999999999997</v>
      </c>
      <c r="G62" s="29">
        <f t="shared" si="18"/>
        <v>0.25266666666666665</v>
      </c>
      <c r="H62" s="29">
        <f t="shared" si="18"/>
        <v>0.26812500000000006</v>
      </c>
      <c r="I62" s="29">
        <f t="shared" si="18"/>
        <v>0.2972499999999999</v>
      </c>
      <c r="J62" s="29">
        <f t="shared" si="18"/>
        <v>0.30366666666666664</v>
      </c>
      <c r="K62" s="29">
        <f t="shared" si="18"/>
        <v>0.28619999999999995</v>
      </c>
      <c r="L62" s="29">
        <f t="shared" si="18"/>
        <v>0.3206</v>
      </c>
      <c r="M62" s="29">
        <f t="shared" si="18"/>
        <v>0.33087500000000003</v>
      </c>
      <c r="N62" s="29">
        <f t="shared" si="18"/>
        <v>0.3584</v>
      </c>
      <c r="O62" s="29">
        <f t="shared" si="18"/>
        <v>0.391125</v>
      </c>
      <c r="P62" s="29">
        <f t="shared" si="18"/>
        <v>0.39250000000000002</v>
      </c>
      <c r="Q62" s="29">
        <f t="shared" si="18"/>
        <v>0.36893124999999999</v>
      </c>
      <c r="R62" s="29">
        <f t="shared" si="18"/>
        <v>0.57137500000000008</v>
      </c>
      <c r="S62" s="29">
        <f t="shared" si="18"/>
        <v>0.30231249999999998</v>
      </c>
    </row>
    <row r="63" spans="1:19" ht="15.5">
      <c r="A63" s="1099" t="s">
        <v>360</v>
      </c>
      <c r="B63" s="1100"/>
      <c r="C63" s="1100"/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1"/>
    </row>
    <row r="64" spans="1:19">
      <c r="A64" s="277" t="s">
        <v>274</v>
      </c>
      <c r="B64" s="29">
        <v>0.35199999999999998</v>
      </c>
      <c r="C64" s="29">
        <v>0.41099999999999998</v>
      </c>
      <c r="D64" s="29">
        <v>0.63900000000000001</v>
      </c>
      <c r="E64" s="231">
        <v>0.59499999999999997</v>
      </c>
      <c r="F64" s="231">
        <v>0.42</v>
      </c>
      <c r="G64" s="231">
        <v>0.249</v>
      </c>
      <c r="H64" s="231">
        <v>0.26</v>
      </c>
      <c r="I64" s="231">
        <v>0.27900000000000003</v>
      </c>
      <c r="J64" s="231">
        <v>0.29499999999999998</v>
      </c>
      <c r="K64" s="231">
        <v>0.28599999999999998</v>
      </c>
      <c r="L64" s="231">
        <v>0.311</v>
      </c>
      <c r="M64" s="231">
        <v>0.33</v>
      </c>
      <c r="N64" s="231">
        <v>0.35299999999999998</v>
      </c>
      <c r="O64" s="231">
        <v>0.39</v>
      </c>
      <c r="P64" s="231">
        <v>0.39500000000000002</v>
      </c>
      <c r="Q64" s="324">
        <f t="shared" ref="Q64:Q73" si="19">AVERAGE(B64:P64)</f>
        <v>0.37099999999999994</v>
      </c>
      <c r="R64" s="325">
        <f t="shared" ref="R64:R73" si="20">MAX(B64:P64)</f>
        <v>0.63900000000000001</v>
      </c>
      <c r="S64" s="325">
        <f t="shared" si="0"/>
        <v>0.29350000000000004</v>
      </c>
    </row>
    <row r="65" spans="1:19">
      <c r="A65" s="277" t="s">
        <v>151</v>
      </c>
      <c r="B65" s="29">
        <v>0.35499999999999998</v>
      </c>
      <c r="C65" s="8">
        <v>0.40699999999999997</v>
      </c>
      <c r="D65" s="29">
        <v>0.64</v>
      </c>
      <c r="E65" s="231">
        <v>0.59199999999999997</v>
      </c>
      <c r="F65" s="231">
        <v>0.42</v>
      </c>
      <c r="G65" s="231">
        <v>0.249</v>
      </c>
      <c r="H65" s="231">
        <v>0.26</v>
      </c>
      <c r="I65" s="231">
        <v>0.27900000000000003</v>
      </c>
      <c r="J65" s="231">
        <v>0.29599999999999999</v>
      </c>
      <c r="K65" s="231">
        <v>0.28299999999999997</v>
      </c>
      <c r="L65" s="231">
        <v>0.313</v>
      </c>
      <c r="M65" s="231">
        <v>0.33800000000000002</v>
      </c>
      <c r="N65" s="231">
        <v>0.35299999999999998</v>
      </c>
      <c r="O65" s="231">
        <v>0.39100000000000001</v>
      </c>
      <c r="P65" s="231">
        <v>0.39500000000000002</v>
      </c>
      <c r="Q65" s="324">
        <f t="shared" si="19"/>
        <v>0.37140000000000001</v>
      </c>
      <c r="R65" s="325">
        <f t="shared" si="20"/>
        <v>0.64</v>
      </c>
      <c r="S65" s="325">
        <f t="shared" si="0"/>
        <v>0.29483333333333334</v>
      </c>
    </row>
    <row r="66" spans="1:19">
      <c r="A66" s="277" t="s">
        <v>275</v>
      </c>
      <c r="B66" s="29">
        <v>0.36</v>
      </c>
      <c r="C66" s="29">
        <v>0.42199999999999999</v>
      </c>
      <c r="D66" s="29">
        <v>0.63900000000000001</v>
      </c>
      <c r="E66" s="231">
        <v>0.58199999999999996</v>
      </c>
      <c r="F66" s="231">
        <v>0.42299999999999999</v>
      </c>
      <c r="G66" s="231">
        <v>0.249</v>
      </c>
      <c r="H66" s="231">
        <v>0.26</v>
      </c>
      <c r="I66" s="231">
        <v>0.27800000000000002</v>
      </c>
      <c r="J66" s="231">
        <v>0.29299999999999998</v>
      </c>
      <c r="K66" s="231">
        <v>0.28100000000000003</v>
      </c>
      <c r="L66" s="231">
        <v>0.313</v>
      </c>
      <c r="M66" s="231">
        <v>0.32600000000000001</v>
      </c>
      <c r="N66" s="231">
        <v>0.35299999999999998</v>
      </c>
      <c r="O66" s="231">
        <v>0.39100000000000001</v>
      </c>
      <c r="P66" s="231">
        <v>0.39500000000000002</v>
      </c>
      <c r="Q66" s="324">
        <f t="shared" si="19"/>
        <v>0.37099999999999994</v>
      </c>
      <c r="R66" s="325">
        <f t="shared" si="20"/>
        <v>0.63900000000000001</v>
      </c>
      <c r="S66" s="325">
        <f t="shared" si="0"/>
        <v>0.29183333333333333</v>
      </c>
    </row>
    <row r="67" spans="1:19">
      <c r="A67" s="277" t="s">
        <v>152</v>
      </c>
      <c r="B67" s="29">
        <v>0.379</v>
      </c>
      <c r="C67" s="29">
        <v>0.45600000000000002</v>
      </c>
      <c r="D67" s="29">
        <v>0.63800000000000001</v>
      </c>
      <c r="E67" s="231">
        <v>0.57899999999999996</v>
      </c>
      <c r="F67" s="231">
        <v>0.42699999999999999</v>
      </c>
      <c r="G67" s="231">
        <v>0.246</v>
      </c>
      <c r="H67" s="231">
        <v>0.25900000000000001</v>
      </c>
      <c r="I67" s="231">
        <v>0.27600000000000002</v>
      </c>
      <c r="J67" s="231">
        <v>0.29299999999999998</v>
      </c>
      <c r="K67" s="231">
        <v>0.28100000000000003</v>
      </c>
      <c r="L67" s="231">
        <v>0.311</v>
      </c>
      <c r="M67" s="231">
        <v>0.32300000000000001</v>
      </c>
      <c r="N67" s="231">
        <v>0.35299999999999998</v>
      </c>
      <c r="O67" s="231">
        <v>0.39100000000000001</v>
      </c>
      <c r="P67" s="231">
        <v>0.39500000000000002</v>
      </c>
      <c r="Q67" s="324">
        <f t="shared" si="19"/>
        <v>0.37380000000000008</v>
      </c>
      <c r="R67" s="325">
        <f t="shared" si="20"/>
        <v>0.63800000000000001</v>
      </c>
      <c r="S67" s="325">
        <f t="shared" si="0"/>
        <v>0.29049999999999998</v>
      </c>
    </row>
    <row r="68" spans="1:19">
      <c r="A68" s="277" t="s">
        <v>276</v>
      </c>
      <c r="B68" s="29">
        <v>0.40300000000000002</v>
      </c>
      <c r="C68" s="29">
        <v>0.46600000000000003</v>
      </c>
      <c r="D68" s="29">
        <v>0.64</v>
      </c>
      <c r="E68" s="231">
        <v>0.56999999999999995</v>
      </c>
      <c r="F68" s="231">
        <v>0.42799999999999999</v>
      </c>
      <c r="G68" s="231">
        <v>0.24199999999999999</v>
      </c>
      <c r="H68" s="231">
        <v>0.25800000000000001</v>
      </c>
      <c r="I68" s="231">
        <v>0.27500000000000002</v>
      </c>
      <c r="J68" s="231">
        <v>0.29199999999999998</v>
      </c>
      <c r="K68" s="231">
        <v>0.28100000000000003</v>
      </c>
      <c r="L68" s="231">
        <v>0.311</v>
      </c>
      <c r="M68" s="231">
        <v>0.32300000000000001</v>
      </c>
      <c r="N68" s="231">
        <v>0.35199999999999998</v>
      </c>
      <c r="O68" s="231">
        <v>0.39100000000000001</v>
      </c>
      <c r="P68" s="231">
        <v>0.39500000000000002</v>
      </c>
      <c r="Q68" s="324">
        <f t="shared" si="19"/>
        <v>0.37513333333333337</v>
      </c>
      <c r="R68" s="325">
        <f t="shared" si="20"/>
        <v>0.64</v>
      </c>
      <c r="S68" s="325">
        <f t="shared" ref="S68:S73" si="21">AVERAGE(H68:M68)</f>
        <v>0.28999999999999998</v>
      </c>
    </row>
    <row r="69" spans="1:19">
      <c r="A69" s="277" t="s">
        <v>153</v>
      </c>
      <c r="B69" s="29">
        <v>0.44700000000000001</v>
      </c>
      <c r="C69" s="29">
        <v>0.57299999999999995</v>
      </c>
      <c r="D69" s="29">
        <v>0.64</v>
      </c>
      <c r="E69" s="231">
        <v>0.57699999999999996</v>
      </c>
      <c r="F69" s="231">
        <v>0.42199999999999999</v>
      </c>
      <c r="G69" s="231">
        <v>0.24</v>
      </c>
      <c r="H69" s="231">
        <v>0.25900000000000001</v>
      </c>
      <c r="I69" s="231">
        <v>0.27500000000000002</v>
      </c>
      <c r="J69" s="231">
        <v>0.29199999999999998</v>
      </c>
      <c r="K69" s="231">
        <v>0.28199999999999997</v>
      </c>
      <c r="L69" s="231">
        <v>0.311</v>
      </c>
      <c r="M69" s="231">
        <v>0.32600000000000001</v>
      </c>
      <c r="N69" s="231">
        <v>0.35199999999999998</v>
      </c>
      <c r="O69" s="231">
        <v>0.39100000000000001</v>
      </c>
      <c r="P69" s="231">
        <v>0.39600000000000002</v>
      </c>
      <c r="Q69" s="324">
        <f t="shared" si="19"/>
        <v>0.38553333333333328</v>
      </c>
      <c r="R69" s="325">
        <f t="shared" si="20"/>
        <v>0.64</v>
      </c>
      <c r="S69" s="325">
        <f t="shared" si="21"/>
        <v>0.29083333333333333</v>
      </c>
    </row>
    <row r="70" spans="1:19">
      <c r="A70" s="277" t="s">
        <v>277</v>
      </c>
      <c r="B70" s="29">
        <v>0.47699999999999998</v>
      </c>
      <c r="C70" s="29">
        <v>0.58899999999999997</v>
      </c>
      <c r="D70" s="29">
        <v>0.63900000000000001</v>
      </c>
      <c r="E70" s="231">
        <v>0.58699999999999997</v>
      </c>
      <c r="F70" s="231">
        <v>0.43099999999999999</v>
      </c>
      <c r="G70" s="231">
        <v>0.24099999999999999</v>
      </c>
      <c r="H70" s="231">
        <v>0.26</v>
      </c>
      <c r="I70" s="231">
        <v>0.27600000000000002</v>
      </c>
      <c r="J70" s="231">
        <v>0.29199999999999998</v>
      </c>
      <c r="K70" s="231">
        <v>0.28199999999999997</v>
      </c>
      <c r="L70" s="231">
        <v>0.311</v>
      </c>
      <c r="M70" s="231">
        <v>0.32400000000000001</v>
      </c>
      <c r="N70" s="231">
        <v>0.35</v>
      </c>
      <c r="O70" s="231">
        <v>0.39100000000000001</v>
      </c>
      <c r="P70" s="231">
        <v>0.39600000000000002</v>
      </c>
      <c r="Q70" s="324">
        <f t="shared" si="19"/>
        <v>0.38973333333333327</v>
      </c>
      <c r="R70" s="325">
        <f t="shared" si="20"/>
        <v>0.63900000000000001</v>
      </c>
      <c r="S70" s="325">
        <f t="shared" si="21"/>
        <v>0.29083333333333333</v>
      </c>
    </row>
    <row r="71" spans="1:19">
      <c r="A71" s="277" t="s">
        <v>154</v>
      </c>
      <c r="B71" s="29">
        <v>0.50600000000000001</v>
      </c>
      <c r="C71" s="29">
        <v>0.624</v>
      </c>
      <c r="D71" s="29">
        <v>0.63900000000000001</v>
      </c>
      <c r="E71" s="231">
        <v>0.60699999999999998</v>
      </c>
      <c r="F71" s="231">
        <v>0.439</v>
      </c>
      <c r="G71" s="231">
        <v>0.24099999999999999</v>
      </c>
      <c r="H71" s="231">
        <v>0.26</v>
      </c>
      <c r="I71" s="231">
        <v>0.27600000000000002</v>
      </c>
      <c r="J71" s="231">
        <v>0.29199999999999998</v>
      </c>
      <c r="K71" s="231">
        <v>0.28299999999999997</v>
      </c>
      <c r="L71" s="231">
        <v>0.311</v>
      </c>
      <c r="M71" s="231">
        <v>0.32400000000000001</v>
      </c>
      <c r="N71" s="231">
        <v>0.34899999999999998</v>
      </c>
      <c r="O71" s="231">
        <v>0.39100000000000001</v>
      </c>
      <c r="P71" s="231">
        <v>0.39600000000000002</v>
      </c>
      <c r="Q71" s="324">
        <f t="shared" si="19"/>
        <v>0.39586666666666664</v>
      </c>
      <c r="R71" s="325">
        <f t="shared" si="20"/>
        <v>0.63900000000000001</v>
      </c>
      <c r="S71" s="325">
        <f t="shared" si="21"/>
        <v>0.29099999999999998</v>
      </c>
    </row>
    <row r="72" spans="1:19">
      <c r="A72" s="277" t="s">
        <v>155</v>
      </c>
      <c r="B72" s="29">
        <v>0.54</v>
      </c>
      <c r="C72" s="29">
        <v>0.67100000000000004</v>
      </c>
      <c r="D72" s="29">
        <v>0.64</v>
      </c>
      <c r="E72" s="231">
        <v>0.63200000000000001</v>
      </c>
      <c r="F72" s="231">
        <v>0.46700000000000003</v>
      </c>
      <c r="G72" s="231">
        <v>0.23799999999999999</v>
      </c>
      <c r="H72" s="231">
        <v>0.25800000000000001</v>
      </c>
      <c r="I72" s="231">
        <v>0.27600000000000002</v>
      </c>
      <c r="J72" s="231">
        <v>0.29099999999999998</v>
      </c>
      <c r="K72" s="231">
        <v>0.28399999999999997</v>
      </c>
      <c r="L72" s="231">
        <v>0.307</v>
      </c>
      <c r="M72" s="231">
        <v>0.32300000000000001</v>
      </c>
      <c r="N72" s="231">
        <v>0.34799999999999998</v>
      </c>
      <c r="O72" s="231">
        <v>0.39400000000000002</v>
      </c>
      <c r="P72" s="231">
        <v>0.39900000000000002</v>
      </c>
      <c r="Q72" s="324">
        <f t="shared" si="19"/>
        <v>0.40453333333333341</v>
      </c>
      <c r="R72" s="325">
        <f t="shared" si="20"/>
        <v>0.67100000000000004</v>
      </c>
      <c r="S72" s="325">
        <f t="shared" si="21"/>
        <v>0.28983333333333333</v>
      </c>
    </row>
    <row r="73" spans="1:19">
      <c r="A73" s="277" t="s">
        <v>156</v>
      </c>
      <c r="B73" s="29">
        <v>0.59</v>
      </c>
      <c r="C73" s="29">
        <v>0.76300000000000001</v>
      </c>
      <c r="D73" s="29">
        <v>0.64600000000000002</v>
      </c>
      <c r="E73" s="231">
        <v>0.63600000000000001</v>
      </c>
      <c r="F73" s="231"/>
      <c r="G73" s="231">
        <v>0.23699999999999999</v>
      </c>
      <c r="H73" s="231">
        <v>0.253</v>
      </c>
      <c r="I73" s="231">
        <v>0.26500000000000001</v>
      </c>
      <c r="J73" s="231">
        <v>0.28299999999999997</v>
      </c>
      <c r="K73" s="231"/>
      <c r="L73" s="231">
        <v>0.29799999999999999</v>
      </c>
      <c r="M73" s="231"/>
      <c r="N73" s="231">
        <v>0.33800000000000002</v>
      </c>
      <c r="O73" s="231">
        <v>0.39500000000000002</v>
      </c>
      <c r="P73" s="231">
        <v>0.41399999999999998</v>
      </c>
      <c r="Q73" s="324">
        <f t="shared" si="19"/>
        <v>0.42650000000000005</v>
      </c>
      <c r="R73" s="325">
        <f t="shared" si="20"/>
        <v>0.76300000000000001</v>
      </c>
      <c r="S73" s="325">
        <f t="shared" si="21"/>
        <v>0.27474999999999999</v>
      </c>
    </row>
    <row r="74" spans="1:19">
      <c r="A74" s="277" t="s">
        <v>370</v>
      </c>
      <c r="B74" s="29">
        <f>AVERAGE(B64:B67)</f>
        <v>0.36149999999999999</v>
      </c>
      <c r="C74" s="29">
        <f t="shared" ref="C74:P74" si="22">AVERAGE(C64:C67)</f>
        <v>0.42399999999999999</v>
      </c>
      <c r="D74" s="29">
        <f t="shared" si="22"/>
        <v>0.63900000000000001</v>
      </c>
      <c r="E74" s="29">
        <f t="shared" si="22"/>
        <v>0.58699999999999997</v>
      </c>
      <c r="F74" s="29">
        <f t="shared" si="22"/>
        <v>0.42249999999999999</v>
      </c>
      <c r="G74" s="29">
        <f t="shared" si="22"/>
        <v>0.24825</v>
      </c>
      <c r="H74" s="29">
        <f t="shared" si="22"/>
        <v>0.25975000000000004</v>
      </c>
      <c r="I74" s="29">
        <f t="shared" si="22"/>
        <v>0.27800000000000002</v>
      </c>
      <c r="J74" s="29">
        <f t="shared" si="22"/>
        <v>0.29424999999999996</v>
      </c>
      <c r="K74" s="29">
        <f t="shared" si="22"/>
        <v>0.28275</v>
      </c>
      <c r="L74" s="29">
        <f t="shared" si="22"/>
        <v>0.312</v>
      </c>
      <c r="M74" s="29">
        <f t="shared" si="22"/>
        <v>0.32924999999999999</v>
      </c>
      <c r="N74" s="29">
        <f t="shared" si="22"/>
        <v>0.35299999999999998</v>
      </c>
      <c r="O74" s="29">
        <f t="shared" si="22"/>
        <v>0.39075000000000004</v>
      </c>
      <c r="P74" s="29">
        <f t="shared" si="22"/>
        <v>0.39500000000000002</v>
      </c>
      <c r="Q74" s="29">
        <f t="shared" ref="Q74:S74" si="23">AVERAGE(Q64:Q67)</f>
        <v>0.37180000000000002</v>
      </c>
      <c r="R74" s="29">
        <f t="shared" si="23"/>
        <v>0.63900000000000001</v>
      </c>
      <c r="S74" s="29">
        <f t="shared" si="23"/>
        <v>0.29266666666666669</v>
      </c>
    </row>
    <row r="75" spans="1:19">
      <c r="A75" s="277" t="s">
        <v>371</v>
      </c>
      <c r="B75" s="29">
        <f t="shared" ref="B75:P75" si="24">AVERAGE(B64:B73)</f>
        <v>0.44089999999999996</v>
      </c>
      <c r="C75" s="29">
        <f t="shared" si="24"/>
        <v>0.53820000000000001</v>
      </c>
      <c r="D75" s="29">
        <f t="shared" si="24"/>
        <v>0.64</v>
      </c>
      <c r="E75" s="29">
        <f t="shared" si="24"/>
        <v>0.59570000000000001</v>
      </c>
      <c r="F75" s="29">
        <f t="shared" si="24"/>
        <v>0.43077777777777781</v>
      </c>
      <c r="G75" s="29">
        <f t="shared" si="24"/>
        <v>0.2432</v>
      </c>
      <c r="H75" s="29">
        <f t="shared" si="24"/>
        <v>0.25870000000000004</v>
      </c>
      <c r="I75" s="29">
        <f t="shared" si="24"/>
        <v>0.27550000000000002</v>
      </c>
      <c r="J75" s="29">
        <f t="shared" si="24"/>
        <v>0.29189999999999994</v>
      </c>
      <c r="K75" s="29">
        <f t="shared" si="24"/>
        <v>0.2825555555555555</v>
      </c>
      <c r="L75" s="29">
        <f t="shared" si="24"/>
        <v>0.30969999999999998</v>
      </c>
      <c r="M75" s="29">
        <f t="shared" si="24"/>
        <v>0.32633333333333331</v>
      </c>
      <c r="N75" s="29">
        <f t="shared" si="24"/>
        <v>0.35009999999999997</v>
      </c>
      <c r="O75" s="29">
        <f t="shared" si="24"/>
        <v>0.39160000000000006</v>
      </c>
      <c r="P75" s="29">
        <f t="shared" si="24"/>
        <v>0.39760000000000001</v>
      </c>
      <c r="Q75" s="29">
        <f>AVERAGE(Q64:Q73)</f>
        <v>0.38644999999999996</v>
      </c>
      <c r="R75" s="29">
        <f>AVERAGE(R64:R73)</f>
        <v>0.65480000000000005</v>
      </c>
      <c r="S75" s="29">
        <f>AVERAGE(S64:S73)</f>
        <v>0.28979166666666667</v>
      </c>
    </row>
  </sheetData>
  <mergeCells count="6">
    <mergeCell ref="A63:S63"/>
    <mergeCell ref="A24:S24"/>
    <mergeCell ref="A39:S39"/>
    <mergeCell ref="A52:S52"/>
    <mergeCell ref="A1:P1"/>
    <mergeCell ref="A6:S6"/>
  </mergeCells>
  <phoneticPr fontId="0" type="noConversion"/>
  <pageMargins left="0.75" right="0.75" top="1" bottom="1" header="0.5" footer="0.5"/>
  <pageSetup scale="7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rgb="FF92D050"/>
    <pageSetUpPr fitToPage="1"/>
  </sheetPr>
  <dimension ref="A1:Y74"/>
  <sheetViews>
    <sheetView zoomScale="75" zoomScaleNormal="75" workbookViewId="0">
      <selection activeCell="B5" sqref="B5:P5"/>
    </sheetView>
  </sheetViews>
  <sheetFormatPr defaultRowHeight="14"/>
  <cols>
    <col min="1" max="1" width="31.6328125" style="1" customWidth="1"/>
    <col min="2" max="2" width="9.36328125" customWidth="1"/>
    <col min="3" max="3" width="9.81640625" customWidth="1"/>
    <col min="4" max="4" width="10" customWidth="1"/>
    <col min="5" max="5" width="9.08984375" customWidth="1"/>
    <col min="6" max="6" width="9.6328125" customWidth="1"/>
    <col min="7" max="7" width="9.36328125" customWidth="1"/>
    <col min="8" max="10" width="9.453125" customWidth="1"/>
    <col min="11" max="11" width="9.6328125" customWidth="1"/>
    <col min="12" max="12" width="9.36328125" customWidth="1"/>
    <col min="13" max="13" width="10.1796875" customWidth="1"/>
    <col min="14" max="14" width="9.6328125" customWidth="1"/>
    <col min="15" max="15" width="9.36328125" customWidth="1"/>
    <col min="16" max="16" width="9.453125" customWidth="1"/>
    <col min="17" max="17" width="11" customWidth="1"/>
    <col min="18" max="18" width="7" customWidth="1"/>
    <col min="19" max="19" width="11.54296875" customWidth="1"/>
    <col min="20" max="20" width="10.90625" customWidth="1"/>
    <col min="21" max="21" width="11.36328125" customWidth="1"/>
    <col min="22" max="22" width="10.90625" customWidth="1"/>
    <col min="23" max="23" width="11.36328125" customWidth="1"/>
    <col min="24" max="24" width="10.36328125" customWidth="1"/>
    <col min="25" max="25" width="10.90625" customWidth="1"/>
  </cols>
  <sheetData>
    <row r="1" spans="1:25" ht="15.5">
      <c r="A1" s="1077" t="s">
        <v>150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</row>
    <row r="2" spans="1:25" ht="26">
      <c r="A2" s="70"/>
      <c r="B2" s="806">
        <v>41645</v>
      </c>
      <c r="C2" s="806">
        <v>41680</v>
      </c>
      <c r="D2" s="806">
        <v>41724</v>
      </c>
      <c r="E2" s="806">
        <v>41750</v>
      </c>
      <c r="F2" s="806">
        <v>41778</v>
      </c>
      <c r="G2" s="806">
        <v>41806</v>
      </c>
      <c r="H2" s="383">
        <v>41827</v>
      </c>
      <c r="I2" s="383">
        <v>41849</v>
      </c>
      <c r="J2" s="383">
        <v>41855</v>
      </c>
      <c r="K2" s="806">
        <v>41869</v>
      </c>
      <c r="L2" s="806">
        <v>41890</v>
      </c>
      <c r="M2" s="383">
        <v>41897</v>
      </c>
      <c r="N2" s="383">
        <v>41932</v>
      </c>
      <c r="O2" s="383">
        <v>41961</v>
      </c>
      <c r="P2" s="383">
        <v>41981</v>
      </c>
      <c r="Q2" s="71" t="s">
        <v>90</v>
      </c>
      <c r="R2" s="72" t="s">
        <v>82</v>
      </c>
      <c r="S2" s="72" t="s">
        <v>108</v>
      </c>
    </row>
    <row r="3" spans="1:25">
      <c r="A3" s="73" t="s">
        <v>366</v>
      </c>
      <c r="B3" s="814">
        <v>8.27</v>
      </c>
      <c r="C3" s="814">
        <v>8.0500000000000007</v>
      </c>
      <c r="D3" s="814">
        <v>8.0399999999999991</v>
      </c>
      <c r="E3" s="814">
        <v>7.91</v>
      </c>
      <c r="F3" s="814">
        <v>8.02</v>
      </c>
      <c r="G3" s="814">
        <v>8.56</v>
      </c>
      <c r="H3" s="814">
        <v>8.1300000000000008</v>
      </c>
      <c r="I3" s="814">
        <v>8.27</v>
      </c>
      <c r="J3" s="586">
        <v>8.15</v>
      </c>
      <c r="K3" s="814">
        <v>8.18</v>
      </c>
      <c r="L3" s="814">
        <v>8.19</v>
      </c>
      <c r="M3" s="814">
        <v>8.17</v>
      </c>
      <c r="N3" s="814">
        <v>8.52</v>
      </c>
      <c r="O3" s="814">
        <v>8.2899999999999991</v>
      </c>
      <c r="P3" s="814">
        <v>8.3000000000000007</v>
      </c>
      <c r="Q3" s="101">
        <f>AVERAGE(B3:P3)</f>
        <v>8.2033333333333331</v>
      </c>
      <c r="R3" s="102">
        <f>MAX(B3:P3)</f>
        <v>8.56</v>
      </c>
      <c r="S3" s="102">
        <f>AVERAGE(H3:M3)</f>
        <v>8.1816666666666666</v>
      </c>
    </row>
    <row r="4" spans="1:25" s="7" customFormat="1">
      <c r="A4" s="74" t="s">
        <v>367</v>
      </c>
      <c r="B4" s="814">
        <v>7.9</v>
      </c>
      <c r="C4" s="814">
        <v>7.87</v>
      </c>
      <c r="D4" s="814">
        <v>8.1300000000000008</v>
      </c>
      <c r="E4" s="814">
        <v>7.93</v>
      </c>
      <c r="F4" s="814">
        <v>7.95</v>
      </c>
      <c r="G4" s="814">
        <v>7.81</v>
      </c>
      <c r="H4" s="814">
        <v>8.23</v>
      </c>
      <c r="I4" s="814">
        <v>7.93</v>
      </c>
      <c r="J4" s="586">
        <v>7.99</v>
      </c>
      <c r="K4" s="814">
        <v>8.1</v>
      </c>
      <c r="L4" s="814">
        <v>8.17</v>
      </c>
      <c r="M4" s="814">
        <v>8.17</v>
      </c>
      <c r="N4" s="814">
        <v>8.3800000000000008</v>
      </c>
      <c r="O4" s="814">
        <v>8.32</v>
      </c>
      <c r="P4" s="814">
        <v>8.49</v>
      </c>
      <c r="Q4" s="101">
        <f>AVERAGE(B4:P4)</f>
        <v>8.091333333333333</v>
      </c>
      <c r="R4" s="102">
        <f>MAX(B4:P4)</f>
        <v>8.49</v>
      </c>
      <c r="S4" s="102">
        <f t="shared" ref="S4:S66" si="0">AVERAGE(H4:M4)</f>
        <v>8.0983333333333345</v>
      </c>
    </row>
    <row r="5" spans="1:25">
      <c r="A5" s="74" t="s">
        <v>368</v>
      </c>
      <c r="B5" s="814">
        <v>8.02</v>
      </c>
      <c r="C5" s="814">
        <v>8.3699999999999992</v>
      </c>
      <c r="D5" s="814">
        <v>8.17</v>
      </c>
      <c r="E5" s="814">
        <v>8.39</v>
      </c>
      <c r="F5" s="814">
        <v>8.09</v>
      </c>
      <c r="G5" s="814">
        <v>8.5299999999999994</v>
      </c>
      <c r="H5" s="814">
        <v>7.93</v>
      </c>
      <c r="I5" s="814">
        <v>7.92</v>
      </c>
      <c r="J5" s="586">
        <v>8.3699999999999992</v>
      </c>
      <c r="K5" s="814">
        <v>8.3800000000000008</v>
      </c>
      <c r="L5" s="814">
        <v>8.0299999999999994</v>
      </c>
      <c r="M5" s="814">
        <v>7.87</v>
      </c>
      <c r="N5" s="814">
        <v>8.36</v>
      </c>
      <c r="O5" s="814">
        <v>8.17</v>
      </c>
      <c r="P5" s="814">
        <v>8.36</v>
      </c>
      <c r="Q5" s="101">
        <f>AVERAGE(B5:P5)</f>
        <v>8.1973333333333347</v>
      </c>
      <c r="R5" s="102">
        <f>MAX(B5:P5)</f>
        <v>8.5299999999999994</v>
      </c>
      <c r="S5" s="102">
        <f t="shared" si="0"/>
        <v>8.0833333333333339</v>
      </c>
      <c r="T5" s="6"/>
      <c r="U5" s="6"/>
      <c r="V5" s="6"/>
      <c r="W5" s="6"/>
      <c r="X5" s="6"/>
      <c r="Y5" s="6"/>
    </row>
    <row r="6" spans="1:25" ht="15.5">
      <c r="A6" s="1105" t="s">
        <v>356</v>
      </c>
      <c r="B6" s="1106"/>
      <c r="C6" s="1106"/>
      <c r="D6" s="1106"/>
      <c r="E6" s="1106"/>
      <c r="F6" s="1106"/>
      <c r="G6" s="1106"/>
      <c r="H6" s="1106"/>
      <c r="I6" s="1106"/>
      <c r="J6" s="1106"/>
      <c r="K6" s="1106"/>
      <c r="L6" s="1106"/>
      <c r="M6" s="1106"/>
      <c r="N6" s="1106"/>
      <c r="O6" s="1106"/>
      <c r="P6" s="1106"/>
      <c r="Q6" s="1106"/>
      <c r="R6" s="1106"/>
      <c r="S6" s="1107"/>
      <c r="T6" s="6"/>
      <c r="U6" s="6"/>
      <c r="V6" s="6"/>
      <c r="W6" s="6"/>
      <c r="X6" s="6"/>
      <c r="Y6" s="6"/>
    </row>
    <row r="7" spans="1:25">
      <c r="A7" s="277" t="s">
        <v>274</v>
      </c>
      <c r="B7" s="814">
        <v>8.07</v>
      </c>
      <c r="C7" s="814">
        <v>7.81</v>
      </c>
      <c r="D7" s="814">
        <v>7.95</v>
      </c>
      <c r="E7" s="814">
        <v>8.01</v>
      </c>
      <c r="F7" s="814">
        <v>8.09</v>
      </c>
      <c r="G7" s="814">
        <v>8.17</v>
      </c>
      <c r="H7" s="814">
        <v>8.0299999999999994</v>
      </c>
      <c r="I7" s="814">
        <v>8.0399999999999991</v>
      </c>
      <c r="J7" s="583">
        <v>8.2799999999999994</v>
      </c>
      <c r="K7" s="814">
        <v>7.84</v>
      </c>
      <c r="L7" s="814">
        <v>7.97</v>
      </c>
      <c r="M7" s="814">
        <v>7.9</v>
      </c>
      <c r="N7" s="814">
        <v>8.11</v>
      </c>
      <c r="O7" s="814">
        <v>8.07</v>
      </c>
      <c r="P7" s="814">
        <v>8.18</v>
      </c>
      <c r="Q7" s="590">
        <f t="shared" ref="Q7:Q21" si="1">AVERAGE(B7:P7)</f>
        <v>8.0346666666666682</v>
      </c>
      <c r="R7" s="591">
        <f t="shared" ref="R7:R21" si="2">MAX(B7:P7)</f>
        <v>8.2799999999999994</v>
      </c>
      <c r="S7" s="591">
        <f t="shared" si="0"/>
        <v>8.01</v>
      </c>
      <c r="T7" s="6"/>
      <c r="U7" s="6"/>
      <c r="V7" s="6"/>
      <c r="W7" s="6"/>
      <c r="X7" s="6"/>
      <c r="Y7" s="6"/>
    </row>
    <row r="8" spans="1:25">
      <c r="A8" s="277" t="s">
        <v>151</v>
      </c>
      <c r="B8" s="814">
        <v>7.97</v>
      </c>
      <c r="C8" s="814">
        <v>7.77</v>
      </c>
      <c r="D8" s="814">
        <v>7.92</v>
      </c>
      <c r="E8" s="814">
        <v>8.01</v>
      </c>
      <c r="F8" s="814">
        <v>8</v>
      </c>
      <c r="G8" s="814">
        <v>8.08</v>
      </c>
      <c r="H8" s="814">
        <v>7.98</v>
      </c>
      <c r="I8" s="814">
        <v>8.0399999999999991</v>
      </c>
      <c r="J8" s="583">
        <v>8.27</v>
      </c>
      <c r="K8" s="814">
        <v>7.84</v>
      </c>
      <c r="L8" s="814">
        <v>7.94</v>
      </c>
      <c r="M8" s="814">
        <v>7.87</v>
      </c>
      <c r="N8" s="814">
        <v>8.0500000000000007</v>
      </c>
      <c r="O8" s="814">
        <v>8.06</v>
      </c>
      <c r="P8" s="814">
        <v>8.1300000000000008</v>
      </c>
      <c r="Q8" s="590">
        <f t="shared" si="1"/>
        <v>7.995333333333333</v>
      </c>
      <c r="R8" s="591">
        <f t="shared" si="2"/>
        <v>8.27</v>
      </c>
      <c r="S8" s="591">
        <f t="shared" si="0"/>
        <v>7.9899999999999984</v>
      </c>
      <c r="T8" s="6"/>
      <c r="U8" s="6"/>
      <c r="V8" s="6"/>
      <c r="W8" s="6"/>
      <c r="X8" s="6"/>
      <c r="Y8" s="6"/>
    </row>
    <row r="9" spans="1:25">
      <c r="A9" s="277" t="s">
        <v>275</v>
      </c>
      <c r="B9" s="814">
        <v>7.92</v>
      </c>
      <c r="C9" s="814">
        <v>7.8</v>
      </c>
      <c r="D9" s="814">
        <v>7.88</v>
      </c>
      <c r="E9" s="814">
        <v>8.02</v>
      </c>
      <c r="F9" s="814">
        <v>7.97</v>
      </c>
      <c r="G9" s="814">
        <v>8.01</v>
      </c>
      <c r="H9" s="814">
        <v>7.94</v>
      </c>
      <c r="I9" s="814">
        <v>8.01</v>
      </c>
      <c r="J9" s="583">
        <v>8.09</v>
      </c>
      <c r="K9" s="814">
        <v>7.82</v>
      </c>
      <c r="L9" s="814">
        <v>7.92</v>
      </c>
      <c r="M9" s="814">
        <v>7.86</v>
      </c>
      <c r="N9" s="814">
        <v>8.06</v>
      </c>
      <c r="O9" s="814">
        <v>8.0500000000000007</v>
      </c>
      <c r="P9" s="814">
        <v>8.1</v>
      </c>
      <c r="Q9" s="590">
        <f t="shared" si="1"/>
        <v>7.963333333333332</v>
      </c>
      <c r="R9" s="591">
        <f t="shared" si="2"/>
        <v>8.1</v>
      </c>
      <c r="S9" s="591">
        <f t="shared" si="0"/>
        <v>7.94</v>
      </c>
      <c r="T9" s="6"/>
      <c r="U9" s="6"/>
      <c r="V9" s="6"/>
      <c r="W9" s="6"/>
      <c r="X9" s="6"/>
      <c r="Y9" s="6"/>
    </row>
    <row r="10" spans="1:25">
      <c r="A10" s="277" t="s">
        <v>152</v>
      </c>
      <c r="B10" s="814">
        <v>7.92</v>
      </c>
      <c r="C10" s="814">
        <v>7.76</v>
      </c>
      <c r="D10" s="814">
        <v>7.86</v>
      </c>
      <c r="E10" s="814">
        <v>8.01</v>
      </c>
      <c r="F10" s="814">
        <v>7.89</v>
      </c>
      <c r="G10" s="814">
        <v>7.95</v>
      </c>
      <c r="H10" s="814">
        <v>7.91</v>
      </c>
      <c r="I10" s="814">
        <v>7.98</v>
      </c>
      <c r="J10" s="583">
        <v>8.07</v>
      </c>
      <c r="K10" s="814">
        <v>7.82</v>
      </c>
      <c r="L10" s="814">
        <v>7.91</v>
      </c>
      <c r="M10" s="814">
        <v>7.84</v>
      </c>
      <c r="N10" s="814">
        <v>8.0399999999999991</v>
      </c>
      <c r="O10" s="814">
        <v>8.0500000000000007</v>
      </c>
      <c r="P10" s="814">
        <v>8.08</v>
      </c>
      <c r="Q10" s="590">
        <f t="shared" si="1"/>
        <v>7.939333333333332</v>
      </c>
      <c r="R10" s="591">
        <f t="shared" si="2"/>
        <v>8.08</v>
      </c>
      <c r="S10" s="591">
        <f t="shared" si="0"/>
        <v>7.9216666666666669</v>
      </c>
    </row>
    <row r="11" spans="1:25">
      <c r="A11" s="277" t="s">
        <v>276</v>
      </c>
      <c r="B11" s="814">
        <v>7.94</v>
      </c>
      <c r="C11" s="814">
        <v>7.76</v>
      </c>
      <c r="D11" s="814">
        <v>7.84</v>
      </c>
      <c r="E11" s="814">
        <v>7.99</v>
      </c>
      <c r="F11" s="814">
        <v>7.86</v>
      </c>
      <c r="G11" s="814">
        <v>7.89</v>
      </c>
      <c r="H11" s="814">
        <v>7.9</v>
      </c>
      <c r="I11" s="814">
        <v>7.96</v>
      </c>
      <c r="J11" s="583">
        <v>8.0500000000000007</v>
      </c>
      <c r="K11" s="814">
        <v>7.81</v>
      </c>
      <c r="L11" s="814">
        <v>7.9</v>
      </c>
      <c r="M11" s="814">
        <v>7.83</v>
      </c>
      <c r="N11" s="814">
        <v>8</v>
      </c>
      <c r="O11" s="814">
        <v>8.0500000000000007</v>
      </c>
      <c r="P11" s="814">
        <v>8.06</v>
      </c>
      <c r="Q11" s="590">
        <f t="shared" si="1"/>
        <v>7.9226666666666672</v>
      </c>
      <c r="R11" s="591">
        <f t="shared" si="2"/>
        <v>8.06</v>
      </c>
      <c r="S11" s="591">
        <f t="shared" si="0"/>
        <v>7.9083333333333323</v>
      </c>
    </row>
    <row r="12" spans="1:25">
      <c r="A12" s="277" t="s">
        <v>153</v>
      </c>
      <c r="B12" s="814">
        <v>7.9</v>
      </c>
      <c r="C12" s="814">
        <v>7.7</v>
      </c>
      <c r="D12" s="814">
        <v>7.82</v>
      </c>
      <c r="E12" s="814">
        <v>7.99</v>
      </c>
      <c r="F12" s="814">
        <v>7.81</v>
      </c>
      <c r="G12" s="814">
        <v>7.84</v>
      </c>
      <c r="H12" s="814">
        <v>7.88</v>
      </c>
      <c r="I12" s="814">
        <v>7.93</v>
      </c>
      <c r="J12" s="583">
        <v>8.0399999999999991</v>
      </c>
      <c r="K12" s="814">
        <v>7.8</v>
      </c>
      <c r="L12" s="814">
        <v>7.9</v>
      </c>
      <c r="M12" s="814">
        <v>7.8</v>
      </c>
      <c r="N12" s="814">
        <v>8</v>
      </c>
      <c r="O12" s="814">
        <v>8.0399999999999991</v>
      </c>
      <c r="P12" s="814">
        <v>8.0399999999999991</v>
      </c>
      <c r="Q12" s="590">
        <f t="shared" si="1"/>
        <v>7.899333333333332</v>
      </c>
      <c r="R12" s="591">
        <f t="shared" si="2"/>
        <v>8.0399999999999991</v>
      </c>
      <c r="S12" s="591">
        <f t="shared" si="0"/>
        <v>7.8916666666666657</v>
      </c>
    </row>
    <row r="13" spans="1:25">
      <c r="A13" s="277" t="s">
        <v>277</v>
      </c>
      <c r="B13" s="814">
        <v>7.89</v>
      </c>
      <c r="C13" s="814">
        <v>7.7</v>
      </c>
      <c r="D13" s="814">
        <v>7.78</v>
      </c>
      <c r="E13" s="814">
        <v>7.92</v>
      </c>
      <c r="F13" s="814">
        <v>7.82</v>
      </c>
      <c r="G13" s="814">
        <v>7.79</v>
      </c>
      <c r="H13" s="814">
        <v>7.86</v>
      </c>
      <c r="I13" s="814">
        <v>7.9</v>
      </c>
      <c r="J13" s="583">
        <v>8.02</v>
      </c>
      <c r="K13" s="814">
        <v>7.8</v>
      </c>
      <c r="L13" s="814">
        <v>7.86</v>
      </c>
      <c r="M13" s="814">
        <v>7.8</v>
      </c>
      <c r="N13" s="814">
        <v>7.99</v>
      </c>
      <c r="O13" s="814">
        <v>8.0399999999999991</v>
      </c>
      <c r="P13" s="814">
        <v>8.0299999999999994</v>
      </c>
      <c r="Q13" s="590">
        <f t="shared" si="1"/>
        <v>7.879999999999999</v>
      </c>
      <c r="R13" s="591">
        <f t="shared" si="2"/>
        <v>8.0399999999999991</v>
      </c>
      <c r="S13" s="591">
        <f t="shared" si="0"/>
        <v>7.873333333333334</v>
      </c>
    </row>
    <row r="14" spans="1:25">
      <c r="A14" s="277" t="s">
        <v>154</v>
      </c>
      <c r="B14" s="814">
        <v>7.84</v>
      </c>
      <c r="C14" s="814">
        <v>7.65</v>
      </c>
      <c r="D14" s="814">
        <v>7.8</v>
      </c>
      <c r="E14" s="814">
        <v>7.93</v>
      </c>
      <c r="F14" s="814">
        <v>7.8</v>
      </c>
      <c r="G14" s="814">
        <v>7.72</v>
      </c>
      <c r="H14" s="814">
        <v>7.83</v>
      </c>
      <c r="I14" s="814">
        <v>7.88</v>
      </c>
      <c r="J14" s="583">
        <v>7.94</v>
      </c>
      <c r="K14" s="814">
        <v>7.79</v>
      </c>
      <c r="L14" s="814">
        <v>7.84</v>
      </c>
      <c r="M14" s="814">
        <v>7.79</v>
      </c>
      <c r="N14" s="814">
        <v>7.98</v>
      </c>
      <c r="O14" s="814">
        <v>8.0399999999999991</v>
      </c>
      <c r="P14" s="814">
        <v>8.02</v>
      </c>
      <c r="Q14" s="590">
        <f t="shared" si="1"/>
        <v>7.8566666666666674</v>
      </c>
      <c r="R14" s="591">
        <f t="shared" si="2"/>
        <v>8.0399999999999991</v>
      </c>
      <c r="S14" s="591">
        <f t="shared" si="0"/>
        <v>7.8449999999999998</v>
      </c>
    </row>
    <row r="15" spans="1:25">
      <c r="A15" s="277" t="s">
        <v>155</v>
      </c>
      <c r="B15" s="814">
        <v>7.75</v>
      </c>
      <c r="C15" s="814">
        <v>7.61</v>
      </c>
      <c r="D15" s="814">
        <v>7.76</v>
      </c>
      <c r="E15" s="814">
        <v>7.88</v>
      </c>
      <c r="F15" s="814">
        <v>7.77</v>
      </c>
      <c r="G15" s="814">
        <v>7.67</v>
      </c>
      <c r="H15" s="814">
        <v>7.81</v>
      </c>
      <c r="I15" s="814">
        <v>7.86</v>
      </c>
      <c r="J15" s="583">
        <v>7.92</v>
      </c>
      <c r="K15" s="814">
        <v>7.79</v>
      </c>
      <c r="L15" s="814">
        <v>7.84</v>
      </c>
      <c r="M15" s="814">
        <v>7.74</v>
      </c>
      <c r="N15" s="814">
        <v>7.97</v>
      </c>
      <c r="O15" s="814">
        <v>8.0299999999999994</v>
      </c>
      <c r="P15" s="814">
        <v>8.01</v>
      </c>
      <c r="Q15" s="590">
        <f t="shared" si="1"/>
        <v>7.8273333333333337</v>
      </c>
      <c r="R15" s="591">
        <f t="shared" si="2"/>
        <v>8.0299999999999994</v>
      </c>
      <c r="S15" s="591">
        <f t="shared" si="0"/>
        <v>7.8266666666666671</v>
      </c>
    </row>
    <row r="16" spans="1:25">
      <c r="A16" s="277" t="s">
        <v>156</v>
      </c>
      <c r="B16" s="814">
        <v>7.85</v>
      </c>
      <c r="C16" s="814">
        <v>7.52</v>
      </c>
      <c r="D16" s="814">
        <v>7.73</v>
      </c>
      <c r="E16" s="814">
        <v>7.85</v>
      </c>
      <c r="F16" s="814">
        <v>7.74</v>
      </c>
      <c r="G16" s="814">
        <v>7.63</v>
      </c>
      <c r="H16" s="814">
        <v>7.79</v>
      </c>
      <c r="I16" s="814">
        <v>7.84</v>
      </c>
      <c r="J16" s="583">
        <v>7.95</v>
      </c>
      <c r="K16" s="814">
        <v>7.8</v>
      </c>
      <c r="L16" s="814">
        <v>7.83</v>
      </c>
      <c r="M16" s="814">
        <v>7.72</v>
      </c>
      <c r="N16" s="814">
        <v>7.95</v>
      </c>
      <c r="O16" s="814">
        <v>8.02</v>
      </c>
      <c r="P16" s="814">
        <v>7.99</v>
      </c>
      <c r="Q16" s="590">
        <f t="shared" si="1"/>
        <v>7.8139999999999992</v>
      </c>
      <c r="R16" s="591">
        <f t="shared" si="2"/>
        <v>8.02</v>
      </c>
      <c r="S16" s="591">
        <f t="shared" si="0"/>
        <v>7.8216666666666663</v>
      </c>
    </row>
    <row r="17" spans="1:19">
      <c r="A17" s="277" t="s">
        <v>157</v>
      </c>
      <c r="B17" s="814">
        <v>7.56</v>
      </c>
      <c r="C17" s="817">
        <v>7.47</v>
      </c>
      <c r="D17" s="814">
        <v>7.77</v>
      </c>
      <c r="E17" s="814">
        <v>7.8</v>
      </c>
      <c r="F17" s="814">
        <v>7.7</v>
      </c>
      <c r="G17" s="814">
        <v>7.6</v>
      </c>
      <c r="H17" s="814">
        <v>7.74</v>
      </c>
      <c r="I17" s="814">
        <v>7.83</v>
      </c>
      <c r="J17" s="583">
        <v>7.89</v>
      </c>
      <c r="K17" s="814">
        <v>7.79</v>
      </c>
      <c r="L17" s="814">
        <v>7.83</v>
      </c>
      <c r="M17" s="814">
        <v>7.72</v>
      </c>
      <c r="N17" s="814">
        <v>7.94</v>
      </c>
      <c r="O17" s="814">
        <v>8.02</v>
      </c>
      <c r="P17" s="814">
        <v>7.96</v>
      </c>
      <c r="Q17" s="590">
        <f t="shared" si="1"/>
        <v>7.7746666666666657</v>
      </c>
      <c r="R17" s="591">
        <f t="shared" si="2"/>
        <v>8.02</v>
      </c>
      <c r="S17" s="591">
        <f t="shared" si="0"/>
        <v>7.8</v>
      </c>
    </row>
    <row r="18" spans="1:19">
      <c r="A18" s="277" t="s">
        <v>158</v>
      </c>
      <c r="B18" s="814">
        <v>7.5</v>
      </c>
      <c r="C18" s="814">
        <v>7.42</v>
      </c>
      <c r="D18" s="814">
        <v>7.68</v>
      </c>
      <c r="E18" s="814">
        <v>7.78</v>
      </c>
      <c r="F18" s="814">
        <v>7.67</v>
      </c>
      <c r="G18" s="814">
        <v>7.58</v>
      </c>
      <c r="H18" s="814">
        <v>7.73</v>
      </c>
      <c r="I18" s="814">
        <v>7.81</v>
      </c>
      <c r="J18" s="583">
        <v>7.78</v>
      </c>
      <c r="K18" s="814">
        <v>7.8</v>
      </c>
      <c r="L18" s="814">
        <v>7.83</v>
      </c>
      <c r="M18" s="814">
        <v>7.72</v>
      </c>
      <c r="N18" s="814">
        <v>7.94</v>
      </c>
      <c r="O18" s="814">
        <v>8.01</v>
      </c>
      <c r="P18" s="814">
        <v>7.91</v>
      </c>
      <c r="Q18" s="590">
        <f t="shared" si="1"/>
        <v>7.7439999999999998</v>
      </c>
      <c r="R18" s="591">
        <f t="shared" si="2"/>
        <v>8.01</v>
      </c>
      <c r="S18" s="591">
        <f t="shared" si="0"/>
        <v>7.7783333333333333</v>
      </c>
    </row>
    <row r="19" spans="1:19">
      <c r="A19" s="277" t="s">
        <v>159</v>
      </c>
      <c r="B19" s="814">
        <v>7.48</v>
      </c>
      <c r="C19" s="814">
        <v>7.41</v>
      </c>
      <c r="D19" s="814">
        <v>7.67</v>
      </c>
      <c r="E19" s="814">
        <v>7.74</v>
      </c>
      <c r="F19" s="814">
        <v>7.65</v>
      </c>
      <c r="G19" s="814">
        <v>7.54</v>
      </c>
      <c r="H19" s="814">
        <v>7.71</v>
      </c>
      <c r="I19" s="814">
        <v>7.8</v>
      </c>
      <c r="J19" s="583">
        <v>7.75</v>
      </c>
      <c r="K19" s="814">
        <v>7.79</v>
      </c>
      <c r="L19" s="814">
        <v>7.83</v>
      </c>
      <c r="M19" s="814">
        <v>7.72</v>
      </c>
      <c r="N19" s="814">
        <v>7.94</v>
      </c>
      <c r="O19" s="814">
        <v>7.98</v>
      </c>
      <c r="P19" s="814">
        <v>7.84</v>
      </c>
      <c r="Q19" s="590">
        <f t="shared" si="1"/>
        <v>7.7233333333333336</v>
      </c>
      <c r="R19" s="591">
        <f t="shared" si="2"/>
        <v>7.98</v>
      </c>
      <c r="S19" s="591">
        <f t="shared" si="0"/>
        <v>7.7666666666666657</v>
      </c>
    </row>
    <row r="20" spans="1:19">
      <c r="A20" s="277" t="s">
        <v>181</v>
      </c>
      <c r="B20" s="814">
        <v>7.45</v>
      </c>
      <c r="C20" s="814">
        <v>7.37</v>
      </c>
      <c r="D20" s="814">
        <v>7.64</v>
      </c>
      <c r="E20" s="814">
        <v>7.73</v>
      </c>
      <c r="F20" s="814">
        <v>7.6</v>
      </c>
      <c r="G20" s="814">
        <v>7.51</v>
      </c>
      <c r="H20" s="814">
        <v>7.67</v>
      </c>
      <c r="I20" s="814">
        <v>7.74</v>
      </c>
      <c r="J20" s="583">
        <v>7.63</v>
      </c>
      <c r="K20" s="814">
        <v>7.78</v>
      </c>
      <c r="L20" s="814">
        <v>7.82</v>
      </c>
      <c r="M20" s="814">
        <v>7.71</v>
      </c>
      <c r="N20" s="814">
        <v>7.93</v>
      </c>
      <c r="O20" s="814">
        <v>7.94</v>
      </c>
      <c r="P20" s="814">
        <v>7.84</v>
      </c>
      <c r="Q20" s="590">
        <f t="shared" si="1"/>
        <v>7.6906666666666661</v>
      </c>
      <c r="R20" s="591">
        <f t="shared" si="2"/>
        <v>7.94</v>
      </c>
      <c r="S20" s="591">
        <f t="shared" si="0"/>
        <v>7.7250000000000005</v>
      </c>
    </row>
    <row r="21" spans="1:19">
      <c r="A21" s="277" t="s">
        <v>182</v>
      </c>
      <c r="B21" s="814">
        <v>7.37</v>
      </c>
      <c r="C21" s="814">
        <v>7.23</v>
      </c>
      <c r="D21" s="814"/>
      <c r="E21" s="814">
        <v>7.7</v>
      </c>
      <c r="F21" s="814">
        <v>7.57</v>
      </c>
      <c r="G21" s="814">
        <v>7.47</v>
      </c>
      <c r="H21" s="814">
        <v>7.69</v>
      </c>
      <c r="I21" s="814">
        <v>7.6</v>
      </c>
      <c r="J21" s="583">
        <v>7.54</v>
      </c>
      <c r="K21" s="814">
        <v>7.75</v>
      </c>
      <c r="L21" s="814">
        <v>7.8</v>
      </c>
      <c r="M21" s="814">
        <v>7.7</v>
      </c>
      <c r="N21" s="814">
        <v>7.94</v>
      </c>
      <c r="O21" s="814">
        <v>7.92</v>
      </c>
      <c r="P21" s="814">
        <v>7.8</v>
      </c>
      <c r="Q21" s="590">
        <f t="shared" si="1"/>
        <v>7.6485714285714286</v>
      </c>
      <c r="R21" s="591">
        <f t="shared" si="2"/>
        <v>7.94</v>
      </c>
      <c r="S21" s="591">
        <f t="shared" si="0"/>
        <v>7.68</v>
      </c>
    </row>
    <row r="22" spans="1:19">
      <c r="A22" s="284" t="s">
        <v>373</v>
      </c>
      <c r="B22" s="289">
        <f>AVERAGE(B7:B10)</f>
        <v>7.9700000000000006</v>
      </c>
      <c r="C22" s="289">
        <f t="shared" ref="C22:P22" si="3">AVERAGE(C7:C10)</f>
        <v>7.7850000000000001</v>
      </c>
      <c r="D22" s="289">
        <f t="shared" si="3"/>
        <v>7.9024999999999999</v>
      </c>
      <c r="E22" s="289">
        <f t="shared" si="3"/>
        <v>8.0124999999999993</v>
      </c>
      <c r="F22" s="289">
        <f t="shared" si="3"/>
        <v>7.9874999999999998</v>
      </c>
      <c r="G22" s="289">
        <f t="shared" si="3"/>
        <v>8.0525000000000002</v>
      </c>
      <c r="H22" s="289">
        <f t="shared" si="3"/>
        <v>7.9649999999999999</v>
      </c>
      <c r="I22" s="289">
        <f t="shared" si="3"/>
        <v>8.0174999999999983</v>
      </c>
      <c r="J22" s="289">
        <f t="shared" si="3"/>
        <v>8.1774999999999984</v>
      </c>
      <c r="K22" s="289">
        <f t="shared" si="3"/>
        <v>7.83</v>
      </c>
      <c r="L22" s="289">
        <f t="shared" si="3"/>
        <v>7.9349999999999996</v>
      </c>
      <c r="M22" s="289">
        <f t="shared" si="3"/>
        <v>7.8674999999999997</v>
      </c>
      <c r="N22" s="289">
        <f t="shared" si="3"/>
        <v>8.0649999999999995</v>
      </c>
      <c r="O22" s="289">
        <f t="shared" si="3"/>
        <v>8.057500000000001</v>
      </c>
      <c r="P22" s="289">
        <f t="shared" si="3"/>
        <v>8.1225000000000005</v>
      </c>
      <c r="Q22" s="289">
        <f t="shared" ref="Q22:S22" si="4">AVERAGE(Q7:Q10)</f>
        <v>7.9831666666666656</v>
      </c>
      <c r="R22" s="289">
        <f t="shared" si="4"/>
        <v>8.1824999999999992</v>
      </c>
      <c r="S22" s="289">
        <f t="shared" si="4"/>
        <v>7.9654166666666661</v>
      </c>
    </row>
    <row r="23" spans="1:19">
      <c r="A23" s="284" t="s">
        <v>374</v>
      </c>
      <c r="B23" s="289">
        <f t="shared" ref="B23:S23" si="5">AVERAGE(B7:B21)</f>
        <v>7.7606666666666673</v>
      </c>
      <c r="C23" s="289">
        <f t="shared" si="5"/>
        <v>7.5986666666666673</v>
      </c>
      <c r="D23" s="289">
        <f t="shared" si="5"/>
        <v>7.7928571428571427</v>
      </c>
      <c r="E23" s="289">
        <f t="shared" si="5"/>
        <v>7.8906666666666663</v>
      </c>
      <c r="F23" s="289">
        <f t="shared" si="5"/>
        <v>7.7960000000000003</v>
      </c>
      <c r="G23" s="289">
        <f t="shared" si="5"/>
        <v>7.7633333333333328</v>
      </c>
      <c r="H23" s="289">
        <f t="shared" si="5"/>
        <v>7.8313333333333333</v>
      </c>
      <c r="I23" s="289">
        <f t="shared" si="5"/>
        <v>7.8813333333333322</v>
      </c>
      <c r="J23" s="289">
        <f t="shared" si="5"/>
        <v>7.9479999999999995</v>
      </c>
      <c r="K23" s="289">
        <f t="shared" si="5"/>
        <v>7.8013333333333339</v>
      </c>
      <c r="L23" s="289">
        <f t="shared" si="5"/>
        <v>7.8679999999999994</v>
      </c>
      <c r="M23" s="289">
        <f t="shared" si="5"/>
        <v>7.7813333333333325</v>
      </c>
      <c r="N23" s="289">
        <f t="shared" si="5"/>
        <v>7.9893333333333336</v>
      </c>
      <c r="O23" s="289">
        <f t="shared" si="5"/>
        <v>8.0213333333333345</v>
      </c>
      <c r="P23" s="289">
        <f t="shared" si="5"/>
        <v>7.9993333333333334</v>
      </c>
      <c r="Q23" s="289">
        <f t="shared" si="5"/>
        <v>7.8475936507936499</v>
      </c>
      <c r="R23" s="289">
        <f t="shared" si="5"/>
        <v>8.0566666666666666</v>
      </c>
      <c r="S23" s="289">
        <f t="shared" si="5"/>
        <v>7.8518888888888894</v>
      </c>
    </row>
    <row r="24" spans="1:19" ht="15.5">
      <c r="A24" s="1099" t="s">
        <v>357</v>
      </c>
      <c r="B24" s="1100"/>
      <c r="C24" s="1100"/>
      <c r="D24" s="1100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  <c r="P24" s="1100"/>
      <c r="Q24" s="1100"/>
      <c r="R24" s="1100"/>
      <c r="S24" s="1101"/>
    </row>
    <row r="25" spans="1:19">
      <c r="A25" s="277" t="s">
        <v>274</v>
      </c>
      <c r="B25" s="289">
        <v>7.92</v>
      </c>
      <c r="C25" s="289">
        <v>7.79</v>
      </c>
      <c r="D25" s="289">
        <v>8.11</v>
      </c>
      <c r="E25" s="147">
        <v>8.0500000000000007</v>
      </c>
      <c r="F25" s="147">
        <v>7.97</v>
      </c>
      <c r="G25" s="147">
        <v>7.6</v>
      </c>
      <c r="H25" s="147">
        <v>7.67</v>
      </c>
      <c r="I25" s="147">
        <v>8.02</v>
      </c>
      <c r="J25" s="147">
        <v>8.2219999999999995</v>
      </c>
      <c r="K25" s="147">
        <v>7.82</v>
      </c>
      <c r="L25" s="147">
        <v>7.84</v>
      </c>
      <c r="M25" s="147">
        <v>7.73</v>
      </c>
      <c r="N25" s="147">
        <v>7.91</v>
      </c>
      <c r="O25" s="147">
        <v>8.08</v>
      </c>
      <c r="P25" s="147">
        <v>7.9</v>
      </c>
      <c r="Q25" s="101">
        <f t="shared" ref="Q25:Q36" si="6">AVERAGE(B25:P25)</f>
        <v>7.9088000000000003</v>
      </c>
      <c r="R25" s="102">
        <f t="shared" ref="R25:R36" si="7">MAX(B25:P25)</f>
        <v>8.2219999999999995</v>
      </c>
      <c r="S25" s="102">
        <f t="shared" si="0"/>
        <v>7.8836666666666675</v>
      </c>
    </row>
    <row r="26" spans="1:19">
      <c r="A26" s="277" t="s">
        <v>151</v>
      </c>
      <c r="B26" s="289">
        <v>7.86</v>
      </c>
      <c r="C26" s="289">
        <v>7.75</v>
      </c>
      <c r="D26" s="289">
        <v>8.0299999999999994</v>
      </c>
      <c r="E26" s="147">
        <v>8.0500000000000007</v>
      </c>
      <c r="F26" s="147">
        <v>8.01</v>
      </c>
      <c r="G26" s="147">
        <v>7.6</v>
      </c>
      <c r="H26" s="147">
        <v>7.69</v>
      </c>
      <c r="I26" s="147">
        <v>8</v>
      </c>
      <c r="J26" s="147">
        <v>8.14</v>
      </c>
      <c r="K26" s="147">
        <v>7.82</v>
      </c>
      <c r="L26" s="147">
        <v>7.84</v>
      </c>
      <c r="M26" s="147">
        <v>7.73</v>
      </c>
      <c r="N26" s="147">
        <v>7.9</v>
      </c>
      <c r="O26" s="147">
        <v>8.0299999999999994</v>
      </c>
      <c r="P26" s="147">
        <v>7.9</v>
      </c>
      <c r="Q26" s="101">
        <f t="shared" si="6"/>
        <v>7.8900000000000006</v>
      </c>
      <c r="R26" s="102">
        <f t="shared" si="7"/>
        <v>8.14</v>
      </c>
      <c r="S26" s="102">
        <f t="shared" si="0"/>
        <v>7.87</v>
      </c>
    </row>
    <row r="27" spans="1:19">
      <c r="A27" s="277" t="s">
        <v>275</v>
      </c>
      <c r="B27" s="289">
        <v>7.86</v>
      </c>
      <c r="C27" s="289">
        <v>7.74</v>
      </c>
      <c r="D27" s="289">
        <v>7.98</v>
      </c>
      <c r="E27" s="147">
        <v>8.06</v>
      </c>
      <c r="F27" s="147">
        <v>8</v>
      </c>
      <c r="G27" s="147">
        <v>7.62</v>
      </c>
      <c r="H27" s="147">
        <v>7.68</v>
      </c>
      <c r="I27" s="147">
        <v>7.98</v>
      </c>
      <c r="J27" s="147">
        <v>8.1</v>
      </c>
      <c r="K27" s="147">
        <v>7.81</v>
      </c>
      <c r="L27" s="147">
        <v>7.83</v>
      </c>
      <c r="M27" s="147">
        <v>7.72</v>
      </c>
      <c r="N27" s="147">
        <v>7.9</v>
      </c>
      <c r="O27" s="147">
        <v>7.99</v>
      </c>
      <c r="P27" s="147">
        <v>7.89</v>
      </c>
      <c r="Q27" s="101">
        <f t="shared" si="6"/>
        <v>7.8773333333333335</v>
      </c>
      <c r="R27" s="102">
        <f t="shared" si="7"/>
        <v>8.1</v>
      </c>
      <c r="S27" s="102">
        <f t="shared" si="0"/>
        <v>7.8533333333333326</v>
      </c>
    </row>
    <row r="28" spans="1:19">
      <c r="A28" s="277" t="s">
        <v>152</v>
      </c>
      <c r="B28" s="289">
        <v>7.88</v>
      </c>
      <c r="C28" s="289">
        <v>7.71</v>
      </c>
      <c r="D28" s="289">
        <v>7.93</v>
      </c>
      <c r="E28" s="147">
        <v>8.08</v>
      </c>
      <c r="F28" s="147">
        <v>8</v>
      </c>
      <c r="G28" s="147">
        <v>7.6</v>
      </c>
      <c r="H28" s="147">
        <v>7.68</v>
      </c>
      <c r="I28" s="147">
        <v>7.94</v>
      </c>
      <c r="J28" s="147">
        <v>8.08</v>
      </c>
      <c r="K28" s="147">
        <v>7.79</v>
      </c>
      <c r="L28" s="147">
        <v>7.83</v>
      </c>
      <c r="M28" s="147">
        <v>7.71</v>
      </c>
      <c r="N28" s="147">
        <v>7.9</v>
      </c>
      <c r="O28" s="147">
        <v>7.98</v>
      </c>
      <c r="P28" s="147">
        <v>7.89</v>
      </c>
      <c r="Q28" s="101">
        <f t="shared" si="6"/>
        <v>7.866666666666668</v>
      </c>
      <c r="R28" s="102">
        <f t="shared" si="7"/>
        <v>8.08</v>
      </c>
      <c r="S28" s="102">
        <f t="shared" si="0"/>
        <v>7.8383333333333338</v>
      </c>
    </row>
    <row r="29" spans="1:19">
      <c r="A29" s="277" t="s">
        <v>276</v>
      </c>
      <c r="B29" s="289">
        <v>7.89</v>
      </c>
      <c r="C29" s="289">
        <v>7.68</v>
      </c>
      <c r="D29" s="289">
        <v>7.9</v>
      </c>
      <c r="E29" s="147">
        <v>8.07</v>
      </c>
      <c r="F29" s="147">
        <v>7.95</v>
      </c>
      <c r="G29" s="147">
        <v>7.56</v>
      </c>
      <c r="H29" s="147">
        <v>7.65</v>
      </c>
      <c r="I29" s="147">
        <v>7.91</v>
      </c>
      <c r="J29" s="147">
        <v>8.0399999999999991</v>
      </c>
      <c r="K29" s="147">
        <v>7.78</v>
      </c>
      <c r="L29" s="147">
        <v>7.83</v>
      </c>
      <c r="M29" s="147">
        <v>7.71</v>
      </c>
      <c r="N29" s="147">
        <v>7.9</v>
      </c>
      <c r="O29" s="147">
        <v>7.98</v>
      </c>
      <c r="P29" s="147">
        <v>7.89</v>
      </c>
      <c r="Q29" s="101">
        <f t="shared" si="6"/>
        <v>7.8493333333333339</v>
      </c>
      <c r="R29" s="102">
        <f t="shared" si="7"/>
        <v>8.07</v>
      </c>
      <c r="S29" s="102">
        <f t="shared" si="0"/>
        <v>7.82</v>
      </c>
    </row>
    <row r="30" spans="1:19">
      <c r="A30" s="277" t="s">
        <v>153</v>
      </c>
      <c r="B30" s="585">
        <v>7.89</v>
      </c>
      <c r="C30" s="289">
        <v>7.65</v>
      </c>
      <c r="D30" s="289">
        <v>7.88</v>
      </c>
      <c r="E30" s="147">
        <v>8.02</v>
      </c>
      <c r="F30" s="147">
        <v>7.93</v>
      </c>
      <c r="G30" s="147">
        <v>7.55</v>
      </c>
      <c r="H30" s="147">
        <v>7.64</v>
      </c>
      <c r="I30" s="147">
        <v>7.88</v>
      </c>
      <c r="J30" s="147">
        <v>7.95</v>
      </c>
      <c r="K30" s="147">
        <v>7.78</v>
      </c>
      <c r="L30" s="147">
        <v>7.82</v>
      </c>
      <c r="M30" s="147">
        <v>7.7</v>
      </c>
      <c r="N30" s="147">
        <v>7.89</v>
      </c>
      <c r="O30" s="147">
        <v>7.98</v>
      </c>
      <c r="P30" s="147">
        <v>7.89</v>
      </c>
      <c r="Q30" s="101">
        <f t="shared" si="6"/>
        <v>7.830000000000001</v>
      </c>
      <c r="R30" s="102">
        <f t="shared" si="7"/>
        <v>8.02</v>
      </c>
      <c r="S30" s="102">
        <f t="shared" si="0"/>
        <v>7.7950000000000008</v>
      </c>
    </row>
    <row r="31" spans="1:19">
      <c r="A31" s="277" t="s">
        <v>277</v>
      </c>
      <c r="B31" s="289">
        <v>7.85</v>
      </c>
      <c r="C31" s="289">
        <v>7.64</v>
      </c>
      <c r="D31" s="289">
        <v>7.87</v>
      </c>
      <c r="E31" s="147">
        <v>7.99</v>
      </c>
      <c r="F31" s="147">
        <v>7.89</v>
      </c>
      <c r="G31" s="147">
        <v>7.55</v>
      </c>
      <c r="H31" s="147">
        <v>7.63</v>
      </c>
      <c r="I31" s="147">
        <v>7.86</v>
      </c>
      <c r="J31" s="147">
        <v>7.96</v>
      </c>
      <c r="K31" s="147">
        <v>7.78</v>
      </c>
      <c r="L31" s="147">
        <v>7.81</v>
      </c>
      <c r="M31" s="147">
        <v>7.7</v>
      </c>
      <c r="N31" s="147">
        <v>7.89</v>
      </c>
      <c r="O31" s="147">
        <v>7.98</v>
      </c>
      <c r="P31" s="147">
        <v>7.88</v>
      </c>
      <c r="Q31" s="101">
        <f t="shared" si="6"/>
        <v>7.8186666666666671</v>
      </c>
      <c r="R31" s="102">
        <f t="shared" si="7"/>
        <v>7.99</v>
      </c>
      <c r="S31" s="102">
        <f t="shared" si="0"/>
        <v>7.79</v>
      </c>
    </row>
    <row r="32" spans="1:19">
      <c r="A32" s="277" t="s">
        <v>154</v>
      </c>
      <c r="B32" s="289">
        <v>7.77</v>
      </c>
      <c r="C32" s="289">
        <v>7.63</v>
      </c>
      <c r="D32" s="289">
        <v>7.86</v>
      </c>
      <c r="E32" s="147">
        <v>7.95</v>
      </c>
      <c r="F32" s="147">
        <v>7.87</v>
      </c>
      <c r="G32" s="147">
        <v>7.54</v>
      </c>
      <c r="H32" s="147">
        <v>7.6</v>
      </c>
      <c r="I32" s="147">
        <v>7.86</v>
      </c>
      <c r="J32" s="147">
        <v>7.93</v>
      </c>
      <c r="K32" s="147">
        <v>7.77</v>
      </c>
      <c r="L32" s="147">
        <v>7.81</v>
      </c>
      <c r="M32" s="147">
        <v>7.7</v>
      </c>
      <c r="N32" s="147">
        <v>7.89</v>
      </c>
      <c r="O32" s="147">
        <v>7.98</v>
      </c>
      <c r="P32" s="147">
        <v>7.89</v>
      </c>
      <c r="Q32" s="101">
        <f t="shared" si="6"/>
        <v>7.8033333333333328</v>
      </c>
      <c r="R32" s="102">
        <f t="shared" si="7"/>
        <v>7.98</v>
      </c>
      <c r="S32" s="102">
        <f t="shared" si="0"/>
        <v>7.7783333333333333</v>
      </c>
    </row>
    <row r="33" spans="1:19">
      <c r="A33" s="277" t="s">
        <v>155</v>
      </c>
      <c r="B33" s="289">
        <v>7.71</v>
      </c>
      <c r="C33" s="289">
        <v>7.59</v>
      </c>
      <c r="D33" s="289">
        <v>7.84</v>
      </c>
      <c r="E33" s="147">
        <v>7.92</v>
      </c>
      <c r="F33" s="147">
        <v>7.83</v>
      </c>
      <c r="G33" s="147">
        <v>7.53</v>
      </c>
      <c r="H33" s="147">
        <v>7.6</v>
      </c>
      <c r="I33" s="147">
        <v>7.84</v>
      </c>
      <c r="J33" s="147">
        <v>7.93</v>
      </c>
      <c r="K33" s="147">
        <v>7.77</v>
      </c>
      <c r="L33" s="147">
        <v>7.8</v>
      </c>
      <c r="M33" s="147">
        <v>7.69</v>
      </c>
      <c r="N33" s="147">
        <v>7.89</v>
      </c>
      <c r="O33" s="147">
        <v>7.97</v>
      </c>
      <c r="P33" s="147">
        <v>7.88</v>
      </c>
      <c r="Q33" s="101">
        <f t="shared" si="6"/>
        <v>7.7859999999999987</v>
      </c>
      <c r="R33" s="102">
        <f t="shared" si="7"/>
        <v>7.97</v>
      </c>
      <c r="S33" s="102">
        <f t="shared" si="0"/>
        <v>7.7716666666666656</v>
      </c>
    </row>
    <row r="34" spans="1:19">
      <c r="A34" s="277" t="s">
        <v>156</v>
      </c>
      <c r="B34" s="289">
        <v>7.64</v>
      </c>
      <c r="C34" s="289">
        <v>7.52</v>
      </c>
      <c r="D34" s="289">
        <v>7.82</v>
      </c>
      <c r="E34" s="147">
        <v>7.87</v>
      </c>
      <c r="F34" s="147">
        <v>7.75</v>
      </c>
      <c r="G34" s="147">
        <v>7.51</v>
      </c>
      <c r="H34" s="147">
        <v>7.58</v>
      </c>
      <c r="I34" s="147">
        <v>7.83</v>
      </c>
      <c r="J34" s="147">
        <v>7.93</v>
      </c>
      <c r="K34" s="147">
        <v>7.77</v>
      </c>
      <c r="L34" s="147">
        <v>7.79</v>
      </c>
      <c r="M34" s="147">
        <v>7.68</v>
      </c>
      <c r="N34" s="147">
        <v>7.89</v>
      </c>
      <c r="O34" s="147">
        <v>7.96</v>
      </c>
      <c r="P34" s="147">
        <v>7.87</v>
      </c>
      <c r="Q34" s="101">
        <f t="shared" si="6"/>
        <v>7.7606666666666664</v>
      </c>
      <c r="R34" s="102">
        <f t="shared" si="7"/>
        <v>7.96</v>
      </c>
      <c r="S34" s="102">
        <f t="shared" si="0"/>
        <v>7.7633333333333328</v>
      </c>
    </row>
    <row r="35" spans="1:19">
      <c r="A35" s="277" t="s">
        <v>157</v>
      </c>
      <c r="B35" s="289">
        <v>7.56</v>
      </c>
      <c r="C35" s="289">
        <v>7.43</v>
      </c>
      <c r="D35" s="289">
        <v>7.81</v>
      </c>
      <c r="E35" s="147">
        <v>7.83</v>
      </c>
      <c r="F35" s="147">
        <v>7.7</v>
      </c>
      <c r="G35" s="147">
        <v>7.5</v>
      </c>
      <c r="H35" s="147">
        <v>7.57</v>
      </c>
      <c r="I35" s="147">
        <v>7.82</v>
      </c>
      <c r="J35" s="147">
        <v>7.9</v>
      </c>
      <c r="K35" s="147">
        <v>7.77</v>
      </c>
      <c r="L35" s="147">
        <v>7.79</v>
      </c>
      <c r="M35" s="147">
        <v>7.68</v>
      </c>
      <c r="N35" s="147">
        <v>7.88</v>
      </c>
      <c r="O35" s="147">
        <v>7.97</v>
      </c>
      <c r="P35" s="147">
        <v>7.86</v>
      </c>
      <c r="Q35" s="101">
        <f t="shared" si="6"/>
        <v>7.7380000000000004</v>
      </c>
      <c r="R35" s="102">
        <f t="shared" si="7"/>
        <v>7.97</v>
      </c>
      <c r="S35" s="102">
        <f t="shared" si="0"/>
        <v>7.7549999999999999</v>
      </c>
    </row>
    <row r="36" spans="1:19">
      <c r="A36" s="277" t="s">
        <v>158</v>
      </c>
      <c r="B36" s="289">
        <v>7.5</v>
      </c>
      <c r="C36" s="289">
        <v>7.37</v>
      </c>
      <c r="D36" s="289">
        <v>7.77</v>
      </c>
      <c r="E36" s="147">
        <v>7.8</v>
      </c>
      <c r="F36" s="147">
        <v>7.68</v>
      </c>
      <c r="G36" s="147">
        <v>7.5</v>
      </c>
      <c r="H36" s="147">
        <v>7.54</v>
      </c>
      <c r="I36" s="147">
        <v>7.8</v>
      </c>
      <c r="J36" s="147">
        <v>7.72</v>
      </c>
      <c r="K36" s="147">
        <v>7.77</v>
      </c>
      <c r="L36" s="147">
        <v>7.7</v>
      </c>
      <c r="M36" s="147">
        <v>7.68</v>
      </c>
      <c r="N36" s="147">
        <v>7.89</v>
      </c>
      <c r="O36" s="147">
        <v>7.97</v>
      </c>
      <c r="P36" s="147">
        <v>7.8</v>
      </c>
      <c r="Q36" s="101">
        <f t="shared" si="6"/>
        <v>7.6993333333333336</v>
      </c>
      <c r="R36" s="102">
        <f t="shared" si="7"/>
        <v>7.97</v>
      </c>
      <c r="S36" s="102">
        <f t="shared" si="0"/>
        <v>7.7016666666666671</v>
      </c>
    </row>
    <row r="37" spans="1:19">
      <c r="A37" s="284" t="s">
        <v>373</v>
      </c>
      <c r="B37" s="289">
        <f>AVERAGE(B25:B28)</f>
        <v>7.88</v>
      </c>
      <c r="C37" s="289">
        <f t="shared" ref="C37:P37" si="8">AVERAGE(C25:C28)</f>
        <v>7.7475000000000005</v>
      </c>
      <c r="D37" s="289">
        <f t="shared" si="8"/>
        <v>8.0124999999999993</v>
      </c>
      <c r="E37" s="289">
        <f t="shared" si="8"/>
        <v>8.06</v>
      </c>
      <c r="F37" s="289">
        <f t="shared" si="8"/>
        <v>7.9950000000000001</v>
      </c>
      <c r="G37" s="289">
        <f t="shared" si="8"/>
        <v>7.6050000000000004</v>
      </c>
      <c r="H37" s="289">
        <f t="shared" si="8"/>
        <v>7.68</v>
      </c>
      <c r="I37" s="289">
        <f t="shared" si="8"/>
        <v>7.9850000000000003</v>
      </c>
      <c r="J37" s="289">
        <f t="shared" si="8"/>
        <v>8.1355000000000004</v>
      </c>
      <c r="K37" s="289">
        <f t="shared" si="8"/>
        <v>7.81</v>
      </c>
      <c r="L37" s="289">
        <f t="shared" si="8"/>
        <v>7.8349999999999991</v>
      </c>
      <c r="M37" s="289">
        <f t="shared" si="8"/>
        <v>7.7225000000000001</v>
      </c>
      <c r="N37" s="289">
        <f t="shared" si="8"/>
        <v>7.9024999999999999</v>
      </c>
      <c r="O37" s="289">
        <f t="shared" si="8"/>
        <v>8.02</v>
      </c>
      <c r="P37" s="289">
        <f t="shared" si="8"/>
        <v>7.8950000000000005</v>
      </c>
      <c r="Q37" s="289">
        <f>AVERAGE(Q25:Q28)</f>
        <v>7.8856999999999999</v>
      </c>
      <c r="R37" s="289">
        <f>AVERAGE(R25:R28)</f>
        <v>8.1355000000000004</v>
      </c>
      <c r="S37" s="289">
        <f>AVERAGE(S25:S28)</f>
        <v>7.8613333333333335</v>
      </c>
    </row>
    <row r="38" spans="1:19">
      <c r="A38" s="284" t="s">
        <v>374</v>
      </c>
      <c r="B38" s="289">
        <f>AVERAGE(B25:B36)</f>
        <v>7.7774999999999999</v>
      </c>
      <c r="C38" s="289">
        <f t="shared" ref="C38:P38" si="9">AVERAGE(C25:C36)</f>
        <v>7.625</v>
      </c>
      <c r="D38" s="289">
        <f t="shared" si="9"/>
        <v>7.8999999999999995</v>
      </c>
      <c r="E38" s="289">
        <f t="shared" si="9"/>
        <v>7.9741666666666662</v>
      </c>
      <c r="F38" s="289">
        <f t="shared" si="9"/>
        <v>7.8816666666666677</v>
      </c>
      <c r="G38" s="289">
        <f t="shared" si="9"/>
        <v>7.5549999999999997</v>
      </c>
      <c r="H38" s="289">
        <f t="shared" si="9"/>
        <v>7.6275000000000013</v>
      </c>
      <c r="I38" s="289">
        <f t="shared" si="9"/>
        <v>7.8949999999999996</v>
      </c>
      <c r="J38" s="289">
        <f t="shared" si="9"/>
        <v>7.9918333333333349</v>
      </c>
      <c r="K38" s="289">
        <f t="shared" si="9"/>
        <v>7.7858333333333318</v>
      </c>
      <c r="L38" s="289">
        <f t="shared" si="9"/>
        <v>7.807500000000001</v>
      </c>
      <c r="M38" s="289">
        <f t="shared" si="9"/>
        <v>7.7025000000000032</v>
      </c>
      <c r="N38" s="289">
        <f t="shared" si="9"/>
        <v>7.8941666666666661</v>
      </c>
      <c r="O38" s="289">
        <f t="shared" si="9"/>
        <v>7.9891666666666667</v>
      </c>
      <c r="P38" s="289">
        <f t="shared" si="9"/>
        <v>7.8783333333333339</v>
      </c>
      <c r="Q38" s="289">
        <f>AVERAGE(Q25:Q36)</f>
        <v>7.8190111111111102</v>
      </c>
      <c r="R38" s="289">
        <f>AVERAGE(R25:R36)</f>
        <v>8.0393333333333334</v>
      </c>
      <c r="S38" s="289">
        <f>AVERAGE(S25:S36)</f>
        <v>7.8016944444444443</v>
      </c>
    </row>
    <row r="39" spans="1:19" ht="15.5">
      <c r="A39" s="1099" t="s">
        <v>358</v>
      </c>
      <c r="B39" s="1100"/>
      <c r="C39" s="1100"/>
      <c r="D39" s="1100"/>
      <c r="E39" s="1100"/>
      <c r="F39" s="1100"/>
      <c r="G39" s="1100"/>
      <c r="H39" s="1100"/>
      <c r="I39" s="1100"/>
      <c r="J39" s="1100"/>
      <c r="K39" s="1100"/>
      <c r="L39" s="1100"/>
      <c r="M39" s="1100"/>
      <c r="N39" s="1100"/>
      <c r="O39" s="1100"/>
      <c r="P39" s="1100"/>
      <c r="Q39" s="1100"/>
      <c r="R39" s="1100"/>
      <c r="S39" s="1101"/>
    </row>
    <row r="40" spans="1:19">
      <c r="A40" s="277" t="s">
        <v>274</v>
      </c>
      <c r="B40" s="289"/>
      <c r="C40" s="289">
        <v>7.9</v>
      </c>
      <c r="D40" s="289">
        <v>7.86</v>
      </c>
      <c r="E40" s="147">
        <v>8.0399999999999991</v>
      </c>
      <c r="F40" s="147">
        <v>7.91</v>
      </c>
      <c r="G40" s="147">
        <v>7.63</v>
      </c>
      <c r="H40" s="147">
        <v>7.68</v>
      </c>
      <c r="I40" s="147">
        <v>8.0399999999999991</v>
      </c>
      <c r="J40" s="147">
        <v>8.07</v>
      </c>
      <c r="K40" s="147">
        <v>7.81</v>
      </c>
      <c r="L40" s="147">
        <v>7.78</v>
      </c>
      <c r="M40" s="147">
        <v>7.72</v>
      </c>
      <c r="N40" s="147">
        <v>7.86</v>
      </c>
      <c r="O40" s="147">
        <v>7.97</v>
      </c>
      <c r="P40" s="147">
        <v>7.81</v>
      </c>
      <c r="Q40" s="101">
        <f t="shared" ref="Q40:Q48" si="10">AVERAGE(B40:P40)</f>
        <v>7.862857142857143</v>
      </c>
      <c r="R40" s="102">
        <f t="shared" ref="R40:R48" si="11">MAX(B40:P40)</f>
        <v>8.07</v>
      </c>
      <c r="S40" s="102">
        <f t="shared" si="0"/>
        <v>7.8499999999999988</v>
      </c>
    </row>
    <row r="41" spans="1:19">
      <c r="A41" s="277" t="s">
        <v>151</v>
      </c>
      <c r="B41" s="289"/>
      <c r="C41" s="289">
        <v>7.86</v>
      </c>
      <c r="D41" s="289">
        <v>7.87</v>
      </c>
      <c r="E41" s="147">
        <v>8.06</v>
      </c>
      <c r="F41" s="147">
        <v>7.92</v>
      </c>
      <c r="G41" s="147">
        <v>7.62</v>
      </c>
      <c r="H41" s="147">
        <v>7.65</v>
      </c>
      <c r="I41" s="147">
        <v>7.94</v>
      </c>
      <c r="J41" s="147">
        <v>8.06</v>
      </c>
      <c r="K41" s="147">
        <v>7.8</v>
      </c>
      <c r="L41" s="147">
        <v>7.77</v>
      </c>
      <c r="M41" s="147">
        <v>7.71</v>
      </c>
      <c r="N41" s="147">
        <v>7.86</v>
      </c>
      <c r="O41" s="147">
        <v>7.97</v>
      </c>
      <c r="P41" s="147">
        <v>7.82</v>
      </c>
      <c r="Q41" s="101">
        <f t="shared" si="10"/>
        <v>7.8507142857142851</v>
      </c>
      <c r="R41" s="102">
        <f t="shared" si="11"/>
        <v>8.06</v>
      </c>
      <c r="S41" s="102">
        <f t="shared" si="0"/>
        <v>7.8216666666666663</v>
      </c>
    </row>
    <row r="42" spans="1:19">
      <c r="A42" s="277" t="s">
        <v>275</v>
      </c>
      <c r="B42" s="289"/>
      <c r="C42" s="289">
        <v>7.83</v>
      </c>
      <c r="D42" s="289">
        <v>7.86</v>
      </c>
      <c r="E42" s="147">
        <v>8.07</v>
      </c>
      <c r="F42" s="147">
        <v>7.92</v>
      </c>
      <c r="G42" s="147">
        <v>7.6</v>
      </c>
      <c r="H42" s="147">
        <v>7.67</v>
      </c>
      <c r="I42" s="147">
        <v>7.9</v>
      </c>
      <c r="J42" s="147">
        <v>8.0299999999999994</v>
      </c>
      <c r="K42" s="147">
        <v>7.79</v>
      </c>
      <c r="L42" s="147">
        <v>7.77</v>
      </c>
      <c r="M42" s="147">
        <v>7.7</v>
      </c>
      <c r="N42" s="147">
        <v>7.86</v>
      </c>
      <c r="O42" s="147">
        <v>7.97</v>
      </c>
      <c r="P42" s="147">
        <v>7.83</v>
      </c>
      <c r="Q42" s="101">
        <f t="shared" si="10"/>
        <v>7.8428571428571425</v>
      </c>
      <c r="R42" s="102">
        <f t="shared" si="11"/>
        <v>8.07</v>
      </c>
      <c r="S42" s="102">
        <f t="shared" si="0"/>
        <v>7.81</v>
      </c>
    </row>
    <row r="43" spans="1:19">
      <c r="A43" s="277" t="s">
        <v>152</v>
      </c>
      <c r="B43" s="289"/>
      <c r="C43" s="289">
        <v>7.8</v>
      </c>
      <c r="D43" s="289">
        <v>7.86</v>
      </c>
      <c r="E43" s="147">
        <v>8.06</v>
      </c>
      <c r="F43" s="147">
        <v>7.92</v>
      </c>
      <c r="G43" s="147">
        <v>7.59</v>
      </c>
      <c r="H43" s="147">
        <v>7.62</v>
      </c>
      <c r="I43" s="147">
        <v>7.88</v>
      </c>
      <c r="J43" s="147">
        <v>8.01</v>
      </c>
      <c r="K43" s="147">
        <v>7.79</v>
      </c>
      <c r="L43" s="147">
        <v>7.78</v>
      </c>
      <c r="M43" s="147">
        <v>7.69</v>
      </c>
      <c r="N43" s="147">
        <v>7.86</v>
      </c>
      <c r="O43" s="147">
        <v>7.98</v>
      </c>
      <c r="P43" s="147">
        <v>7.83</v>
      </c>
      <c r="Q43" s="101">
        <f t="shared" si="10"/>
        <v>7.8335714285714291</v>
      </c>
      <c r="R43" s="102">
        <f t="shared" si="11"/>
        <v>8.06</v>
      </c>
      <c r="S43" s="102">
        <f t="shared" si="0"/>
        <v>7.794999999999999</v>
      </c>
    </row>
    <row r="44" spans="1:19">
      <c r="A44" s="277" t="s">
        <v>276</v>
      </c>
      <c r="B44" s="289"/>
      <c r="C44" s="289">
        <v>7.79</v>
      </c>
      <c r="D44" s="289">
        <v>7.84</v>
      </c>
      <c r="E44" s="147">
        <v>8.06</v>
      </c>
      <c r="F44" s="147">
        <v>7.92</v>
      </c>
      <c r="G44" s="147">
        <v>7.58</v>
      </c>
      <c r="H44" s="147">
        <v>7.64</v>
      </c>
      <c r="I44" s="147">
        <v>7.87</v>
      </c>
      <c r="J44" s="147">
        <v>8</v>
      </c>
      <c r="K44" s="147">
        <v>7.79</v>
      </c>
      <c r="L44" s="147">
        <v>7.77</v>
      </c>
      <c r="M44" s="147">
        <v>7.69</v>
      </c>
      <c r="N44" s="147">
        <v>7.86</v>
      </c>
      <c r="O44" s="147">
        <v>7.98</v>
      </c>
      <c r="P44" s="147">
        <v>7.83</v>
      </c>
      <c r="Q44" s="101">
        <f t="shared" si="10"/>
        <v>7.8299999999999992</v>
      </c>
      <c r="R44" s="102">
        <f t="shared" si="11"/>
        <v>8.06</v>
      </c>
      <c r="S44" s="102">
        <f t="shared" si="0"/>
        <v>7.7933333333333321</v>
      </c>
    </row>
    <row r="45" spans="1:19">
      <c r="A45" s="277" t="s">
        <v>153</v>
      </c>
      <c r="B45" s="289"/>
      <c r="C45" s="289">
        <v>7.78</v>
      </c>
      <c r="D45" s="289">
        <v>7.83</v>
      </c>
      <c r="E45" s="147">
        <v>8.01</v>
      </c>
      <c r="F45" s="147">
        <v>7.87</v>
      </c>
      <c r="G45" s="147">
        <v>7.57</v>
      </c>
      <c r="H45" s="147">
        <v>7.62</v>
      </c>
      <c r="I45" s="147">
        <v>7.87</v>
      </c>
      <c r="J45" s="147">
        <v>7.99</v>
      </c>
      <c r="K45" s="147">
        <v>7.79</v>
      </c>
      <c r="L45" s="147">
        <v>7.76</v>
      </c>
      <c r="M45" s="147">
        <v>7.69</v>
      </c>
      <c r="N45" s="147">
        <v>7.86</v>
      </c>
      <c r="O45" s="147">
        <v>7.98</v>
      </c>
      <c r="P45" s="147">
        <v>7.83</v>
      </c>
      <c r="Q45" s="101">
        <f t="shared" si="10"/>
        <v>7.8178571428571431</v>
      </c>
      <c r="R45" s="102">
        <f t="shared" si="11"/>
        <v>8.01</v>
      </c>
      <c r="S45" s="102">
        <f t="shared" si="0"/>
        <v>7.7866666666666662</v>
      </c>
    </row>
    <row r="46" spans="1:19">
      <c r="A46" s="277" t="s">
        <v>277</v>
      </c>
      <c r="B46" s="289"/>
      <c r="C46" s="289">
        <v>7.72</v>
      </c>
      <c r="D46" s="289">
        <v>7.83</v>
      </c>
      <c r="E46" s="147">
        <v>7.99</v>
      </c>
      <c r="F46" s="147">
        <v>7.84</v>
      </c>
      <c r="G46" s="147">
        <v>7.55</v>
      </c>
      <c r="H46" s="147">
        <v>7.61</v>
      </c>
      <c r="I46" s="147">
        <v>7.87</v>
      </c>
      <c r="J46" s="147">
        <v>7.98</v>
      </c>
      <c r="K46" s="147">
        <v>7.79</v>
      </c>
      <c r="L46" s="147">
        <v>7.77</v>
      </c>
      <c r="M46" s="147">
        <v>7.68</v>
      </c>
      <c r="N46" s="147">
        <v>7.86</v>
      </c>
      <c r="O46" s="147">
        <v>7.99</v>
      </c>
      <c r="P46" s="147">
        <v>7.83</v>
      </c>
      <c r="Q46" s="101">
        <f t="shared" si="10"/>
        <v>7.8078571428571424</v>
      </c>
      <c r="R46" s="102">
        <f t="shared" si="11"/>
        <v>7.99</v>
      </c>
      <c r="S46" s="102">
        <f t="shared" si="0"/>
        <v>7.7833333333333323</v>
      </c>
    </row>
    <row r="47" spans="1:19">
      <c r="A47" s="277" t="s">
        <v>154</v>
      </c>
      <c r="B47" s="289"/>
      <c r="C47" s="289">
        <v>7.67</v>
      </c>
      <c r="D47" s="289">
        <v>7.81</v>
      </c>
      <c r="E47" s="147">
        <v>7.95</v>
      </c>
      <c r="F47" s="147">
        <v>7.81</v>
      </c>
      <c r="G47" s="147">
        <v>7.53</v>
      </c>
      <c r="H47" s="147">
        <v>7.61</v>
      </c>
      <c r="I47" s="147">
        <v>7.86</v>
      </c>
      <c r="J47" s="147">
        <v>7.99</v>
      </c>
      <c r="K47" s="147">
        <v>7.76</v>
      </c>
      <c r="L47" s="147">
        <v>7.76</v>
      </c>
      <c r="M47" s="147">
        <v>7.68</v>
      </c>
      <c r="N47" s="147">
        <v>7.87</v>
      </c>
      <c r="O47" s="147">
        <v>7.99</v>
      </c>
      <c r="P47" s="147">
        <v>7.83</v>
      </c>
      <c r="Q47" s="101">
        <f t="shared" si="10"/>
        <v>7.7942857142857145</v>
      </c>
      <c r="R47" s="102">
        <f t="shared" si="11"/>
        <v>7.99</v>
      </c>
      <c r="S47" s="102">
        <f t="shared" si="0"/>
        <v>7.7766666666666664</v>
      </c>
    </row>
    <row r="48" spans="1:19">
      <c r="A48" s="277" t="s">
        <v>155</v>
      </c>
      <c r="B48" s="289"/>
      <c r="C48" s="289">
        <v>7.54</v>
      </c>
      <c r="D48" s="289">
        <v>7.79</v>
      </c>
      <c r="E48" s="147">
        <v>7.89</v>
      </c>
      <c r="F48" s="147">
        <v>7.79</v>
      </c>
      <c r="G48" s="147">
        <v>7.51</v>
      </c>
      <c r="H48" s="147">
        <v>7.59</v>
      </c>
      <c r="I48" s="147">
        <v>7.84</v>
      </c>
      <c r="J48" s="147">
        <v>7.97</v>
      </c>
      <c r="K48" s="147">
        <v>7.78</v>
      </c>
      <c r="L48" s="147">
        <v>7.75</v>
      </c>
      <c r="M48" s="147">
        <v>7.68</v>
      </c>
      <c r="N48" s="147">
        <v>7.87</v>
      </c>
      <c r="O48" s="147">
        <v>7.99</v>
      </c>
      <c r="P48" s="147">
        <v>7.81</v>
      </c>
      <c r="Q48" s="101">
        <f t="shared" si="10"/>
        <v>7.7714285714285714</v>
      </c>
      <c r="R48" s="102">
        <f t="shared" si="11"/>
        <v>7.99</v>
      </c>
      <c r="S48" s="102">
        <f t="shared" si="0"/>
        <v>7.7683333333333335</v>
      </c>
    </row>
    <row r="49" spans="1:19">
      <c r="A49" s="284" t="s">
        <v>373</v>
      </c>
      <c r="B49" s="289"/>
      <c r="C49" s="289">
        <f>AVERAGE(C40:C43)</f>
        <v>7.847500000000001</v>
      </c>
      <c r="D49" s="289">
        <f t="shared" ref="D49:P49" si="12">AVERAGE(D40:D43)</f>
        <v>7.8624999999999998</v>
      </c>
      <c r="E49" s="289">
        <f t="shared" si="12"/>
        <v>8.057500000000001</v>
      </c>
      <c r="F49" s="289">
        <f t="shared" si="12"/>
        <v>7.9175000000000004</v>
      </c>
      <c r="G49" s="289">
        <f t="shared" si="12"/>
        <v>7.61</v>
      </c>
      <c r="H49" s="289">
        <f t="shared" si="12"/>
        <v>7.6550000000000002</v>
      </c>
      <c r="I49" s="289">
        <f t="shared" si="12"/>
        <v>7.94</v>
      </c>
      <c r="J49" s="289">
        <f t="shared" si="12"/>
        <v>8.0425000000000004</v>
      </c>
      <c r="K49" s="289">
        <f t="shared" si="12"/>
        <v>7.7974999999999994</v>
      </c>
      <c r="L49" s="289">
        <f t="shared" si="12"/>
        <v>7.7750000000000004</v>
      </c>
      <c r="M49" s="289">
        <f t="shared" si="12"/>
        <v>7.7050000000000001</v>
      </c>
      <c r="N49" s="289">
        <f t="shared" si="12"/>
        <v>7.86</v>
      </c>
      <c r="O49" s="289">
        <f t="shared" si="12"/>
        <v>7.9725000000000001</v>
      </c>
      <c r="P49" s="289">
        <f t="shared" si="12"/>
        <v>7.8224999999999998</v>
      </c>
      <c r="Q49" s="289">
        <f>AVERAGE(Q40:Q43)</f>
        <v>7.8474999999999993</v>
      </c>
      <c r="R49" s="289">
        <f>AVERAGE(R40:R43)</f>
        <v>8.0650000000000013</v>
      </c>
      <c r="S49" s="289">
        <f>AVERAGE(S40:S43)</f>
        <v>7.8191666666666659</v>
      </c>
    </row>
    <row r="50" spans="1:19">
      <c r="A50" s="277" t="s">
        <v>371</v>
      </c>
      <c r="B50" s="289"/>
      <c r="C50" s="289">
        <f t="shared" ref="C50:P50" si="13">AVERAGE(C40:C48)</f>
        <v>7.7655555555555571</v>
      </c>
      <c r="D50" s="289">
        <f t="shared" si="13"/>
        <v>7.8388888888888886</v>
      </c>
      <c r="E50" s="289">
        <f t="shared" si="13"/>
        <v>8.0144444444444449</v>
      </c>
      <c r="F50" s="289">
        <f t="shared" si="13"/>
        <v>7.8777777777777782</v>
      </c>
      <c r="G50" s="289">
        <f t="shared" si="13"/>
        <v>7.5755555555555567</v>
      </c>
      <c r="H50" s="289">
        <f t="shared" si="13"/>
        <v>7.6322222222222216</v>
      </c>
      <c r="I50" s="289">
        <f t="shared" si="13"/>
        <v>7.8966666666666656</v>
      </c>
      <c r="J50" s="289">
        <f t="shared" si="13"/>
        <v>8.0111111111111111</v>
      </c>
      <c r="K50" s="289">
        <f t="shared" si="13"/>
        <v>7.7888888888888879</v>
      </c>
      <c r="L50" s="289">
        <f t="shared" si="13"/>
        <v>7.767777777777777</v>
      </c>
      <c r="M50" s="289">
        <f t="shared" si="13"/>
        <v>7.6933333333333325</v>
      </c>
      <c r="N50" s="289">
        <f t="shared" si="13"/>
        <v>7.8622222222222229</v>
      </c>
      <c r="O50" s="289">
        <f t="shared" si="13"/>
        <v>7.98</v>
      </c>
      <c r="P50" s="289">
        <f t="shared" si="13"/>
        <v>7.8244444444444428</v>
      </c>
      <c r="Q50" s="289">
        <f>AVERAGE(Q40:Q48)</f>
        <v>7.8234920634920639</v>
      </c>
      <c r="R50" s="289">
        <f>AVERAGE(R40:R48)</f>
        <v>8.0333333333333332</v>
      </c>
      <c r="S50" s="289">
        <f>AVERAGE(S40:S48)</f>
        <v>7.798333333333332</v>
      </c>
    </row>
    <row r="51" spans="1:19" ht="15.5">
      <c r="A51" s="1099" t="s">
        <v>359</v>
      </c>
      <c r="B51" s="1100"/>
      <c r="C51" s="1100"/>
      <c r="D51" s="1100"/>
      <c r="E51" s="1100"/>
      <c r="F51" s="1100"/>
      <c r="G51" s="1100"/>
      <c r="H51" s="1100"/>
      <c r="I51" s="1100"/>
      <c r="J51" s="1100"/>
      <c r="K51" s="1100"/>
      <c r="L51" s="1100"/>
      <c r="M51" s="1100"/>
      <c r="N51" s="1100"/>
      <c r="O51" s="1100"/>
      <c r="P51" s="1100"/>
      <c r="Q51" s="1100"/>
      <c r="R51" s="1100"/>
      <c r="S51" s="1101"/>
    </row>
    <row r="52" spans="1:19">
      <c r="A52" s="277" t="s">
        <v>274</v>
      </c>
      <c r="B52" s="289">
        <v>8.5299999999999994</v>
      </c>
      <c r="C52" s="289">
        <v>8.16</v>
      </c>
      <c r="D52" s="289">
        <v>7.84</v>
      </c>
      <c r="E52" s="147">
        <v>8.02</v>
      </c>
      <c r="F52" s="147">
        <v>8.01</v>
      </c>
      <c r="G52" s="147">
        <v>7.59</v>
      </c>
      <c r="H52" s="147">
        <v>7.71</v>
      </c>
      <c r="I52" s="147">
        <v>8.18</v>
      </c>
      <c r="J52" s="147">
        <v>8.31</v>
      </c>
      <c r="K52" s="147">
        <v>7.84</v>
      </c>
      <c r="L52" s="147">
        <v>7.77</v>
      </c>
      <c r="M52" s="147">
        <v>7.71</v>
      </c>
      <c r="N52" s="147">
        <v>7.86</v>
      </c>
      <c r="O52" s="147">
        <v>7.99</v>
      </c>
      <c r="P52" s="147">
        <v>7.93</v>
      </c>
      <c r="Q52" s="101">
        <f t="shared" ref="Q52:Q59" si="14">AVERAGE(B52:P52)</f>
        <v>7.9633333333333329</v>
      </c>
      <c r="R52" s="102">
        <f t="shared" ref="R52:R59" si="15">MAX(B52:P52)</f>
        <v>8.5299999999999994</v>
      </c>
      <c r="S52" s="102">
        <f t="shared" si="0"/>
        <v>7.9200000000000008</v>
      </c>
    </row>
    <row r="53" spans="1:19">
      <c r="A53" s="277" t="s">
        <v>151</v>
      </c>
      <c r="B53" s="289">
        <v>8.39</v>
      </c>
      <c r="C53" s="289">
        <v>8.0500000000000007</v>
      </c>
      <c r="D53" s="289">
        <v>7.85</v>
      </c>
      <c r="E53" s="147">
        <v>8.0399999999999991</v>
      </c>
      <c r="F53" s="147">
        <v>8.01</v>
      </c>
      <c r="G53" s="147">
        <v>7.59</v>
      </c>
      <c r="H53" s="147">
        <v>7.69</v>
      </c>
      <c r="I53" s="147">
        <v>8.18</v>
      </c>
      <c r="J53" s="147">
        <v>8.23</v>
      </c>
      <c r="K53" s="147">
        <v>7.84</v>
      </c>
      <c r="L53" s="147">
        <v>7.77</v>
      </c>
      <c r="M53" s="147">
        <v>7.71</v>
      </c>
      <c r="N53" s="147">
        <v>7.86</v>
      </c>
      <c r="O53" s="147">
        <v>7.96</v>
      </c>
      <c r="P53" s="147">
        <v>7.91</v>
      </c>
      <c r="Q53" s="101">
        <f t="shared" si="14"/>
        <v>7.9386666666666645</v>
      </c>
      <c r="R53" s="102">
        <f t="shared" si="15"/>
        <v>8.39</v>
      </c>
      <c r="S53" s="102">
        <f t="shared" si="0"/>
        <v>7.9033333333333333</v>
      </c>
    </row>
    <row r="54" spans="1:19">
      <c r="A54" s="277" t="s">
        <v>275</v>
      </c>
      <c r="B54" s="289">
        <v>8.26</v>
      </c>
      <c r="C54" s="289">
        <v>7.89</v>
      </c>
      <c r="D54" s="289">
        <v>7.84</v>
      </c>
      <c r="E54" s="147">
        <v>8.06</v>
      </c>
      <c r="F54" s="147">
        <v>8.0299999999999994</v>
      </c>
      <c r="G54" s="147">
        <v>7.61</v>
      </c>
      <c r="H54" s="147">
        <v>7.69</v>
      </c>
      <c r="I54" s="147">
        <v>8.18</v>
      </c>
      <c r="J54" s="147">
        <v>8.35</v>
      </c>
      <c r="K54" s="147">
        <v>7.84</v>
      </c>
      <c r="L54" s="147">
        <v>7.76</v>
      </c>
      <c r="M54" s="147">
        <v>7.71</v>
      </c>
      <c r="N54" s="147">
        <v>7.87</v>
      </c>
      <c r="O54" s="147">
        <v>7.96</v>
      </c>
      <c r="P54" s="147">
        <v>7.9</v>
      </c>
      <c r="Q54" s="101">
        <f t="shared" si="14"/>
        <v>7.9300000000000006</v>
      </c>
      <c r="R54" s="102">
        <f t="shared" si="15"/>
        <v>8.35</v>
      </c>
      <c r="S54" s="102">
        <f t="shared" si="0"/>
        <v>7.9216666666666669</v>
      </c>
    </row>
    <row r="55" spans="1:19">
      <c r="A55" s="277" t="s">
        <v>152</v>
      </c>
      <c r="B55" s="289">
        <v>8.14</v>
      </c>
      <c r="C55" s="289">
        <v>7.87</v>
      </c>
      <c r="D55" s="289">
        <v>7.85</v>
      </c>
      <c r="E55" s="147">
        <v>8.06</v>
      </c>
      <c r="F55" s="147">
        <v>8.02</v>
      </c>
      <c r="G55" s="147">
        <v>7.61</v>
      </c>
      <c r="H55" s="147">
        <v>7.68</v>
      </c>
      <c r="I55" s="147">
        <v>8.1199999999999992</v>
      </c>
      <c r="J55" s="147">
        <v>8.34</v>
      </c>
      <c r="K55" s="147">
        <v>7.82</v>
      </c>
      <c r="L55" s="147">
        <v>7.76</v>
      </c>
      <c r="M55" s="147">
        <v>7.7</v>
      </c>
      <c r="N55" s="147">
        <v>7.86</v>
      </c>
      <c r="O55" s="147">
        <v>7.95</v>
      </c>
      <c r="P55" s="147">
        <v>7.9</v>
      </c>
      <c r="Q55" s="101">
        <f t="shared" si="14"/>
        <v>7.9120000000000008</v>
      </c>
      <c r="R55" s="102">
        <f t="shared" si="15"/>
        <v>8.34</v>
      </c>
      <c r="S55" s="102">
        <f t="shared" si="0"/>
        <v>7.9033333333333333</v>
      </c>
    </row>
    <row r="56" spans="1:19">
      <c r="A56" s="277" t="s">
        <v>276</v>
      </c>
      <c r="B56" s="289">
        <v>8.0500000000000007</v>
      </c>
      <c r="C56" s="289">
        <v>7.82</v>
      </c>
      <c r="D56" s="289">
        <v>7.82</v>
      </c>
      <c r="E56" s="147">
        <v>8.1</v>
      </c>
      <c r="F56" s="147">
        <v>8.01</v>
      </c>
      <c r="G56" s="147">
        <v>7.59</v>
      </c>
      <c r="H56" s="147">
        <v>7.69</v>
      </c>
      <c r="I56" s="147">
        <v>8.08</v>
      </c>
      <c r="J56" s="147">
        <v>8.32</v>
      </c>
      <c r="K56" s="147">
        <v>7.81</v>
      </c>
      <c r="L56" s="147">
        <v>7.75</v>
      </c>
      <c r="M56" s="147">
        <v>7.7</v>
      </c>
      <c r="N56" s="147">
        <v>7.88</v>
      </c>
      <c r="O56" s="147">
        <v>7.95</v>
      </c>
      <c r="P56" s="147">
        <v>7.89</v>
      </c>
      <c r="Q56" s="101">
        <f t="shared" si="14"/>
        <v>7.8973333333333331</v>
      </c>
      <c r="R56" s="102">
        <f t="shared" si="15"/>
        <v>8.32</v>
      </c>
      <c r="S56" s="102">
        <f t="shared" si="0"/>
        <v>7.8916666666666666</v>
      </c>
    </row>
    <row r="57" spans="1:19">
      <c r="A57" s="277" t="s">
        <v>153</v>
      </c>
      <c r="B57" s="289"/>
      <c r="C57" s="289"/>
      <c r="D57" s="289"/>
      <c r="E57" s="147"/>
      <c r="F57" s="147">
        <v>8.01</v>
      </c>
      <c r="G57" s="147">
        <v>7.57</v>
      </c>
      <c r="H57" s="147">
        <v>7.69</v>
      </c>
      <c r="I57" s="147">
        <v>8.0399999999999991</v>
      </c>
      <c r="J57" s="147">
        <v>8.32</v>
      </c>
      <c r="K57" s="147"/>
      <c r="L57" s="147"/>
      <c r="M57" s="147">
        <v>7.69</v>
      </c>
      <c r="N57" s="147"/>
      <c r="O57" s="147">
        <v>7.97</v>
      </c>
      <c r="P57" s="147">
        <v>7.89</v>
      </c>
      <c r="Q57" s="101">
        <f t="shared" si="14"/>
        <v>7.8974999999999991</v>
      </c>
      <c r="R57" s="102">
        <f t="shared" si="15"/>
        <v>8.32</v>
      </c>
      <c r="S57" s="102">
        <f t="shared" si="0"/>
        <v>7.9350000000000005</v>
      </c>
    </row>
    <row r="58" spans="1:19">
      <c r="A58" s="277" t="s">
        <v>277</v>
      </c>
      <c r="B58" s="289"/>
      <c r="C58" s="289"/>
      <c r="D58" s="289"/>
      <c r="E58" s="147"/>
      <c r="F58" s="147">
        <v>7.95</v>
      </c>
      <c r="G58" s="147"/>
      <c r="H58" s="147">
        <v>7.69</v>
      </c>
      <c r="I58" s="147">
        <v>8.0299999999999994</v>
      </c>
      <c r="J58" s="147"/>
      <c r="K58" s="147"/>
      <c r="L58" s="147"/>
      <c r="M58" s="147">
        <v>7.68</v>
      </c>
      <c r="N58" s="147"/>
      <c r="O58" s="147">
        <v>7.97</v>
      </c>
      <c r="P58" s="147"/>
      <c r="Q58" s="101">
        <f t="shared" si="14"/>
        <v>7.8639999999999999</v>
      </c>
      <c r="R58" s="102">
        <f t="shared" si="15"/>
        <v>8.0299999999999994</v>
      </c>
      <c r="S58" s="102">
        <f t="shared" si="0"/>
        <v>7.8</v>
      </c>
    </row>
    <row r="59" spans="1:19">
      <c r="A59" s="277" t="s">
        <v>154</v>
      </c>
      <c r="B59" s="289"/>
      <c r="C59" s="289"/>
      <c r="D59" s="289"/>
      <c r="E59" s="147"/>
      <c r="F59" s="147">
        <v>7.9</v>
      </c>
      <c r="G59" s="147"/>
      <c r="H59" s="147">
        <v>7.68</v>
      </c>
      <c r="I59" s="147">
        <v>8.06</v>
      </c>
      <c r="J59" s="147"/>
      <c r="K59" s="147"/>
      <c r="L59" s="147"/>
      <c r="M59" s="147">
        <v>7.69</v>
      </c>
      <c r="N59" s="147"/>
      <c r="O59" s="147">
        <v>7.97</v>
      </c>
      <c r="P59" s="147"/>
      <c r="Q59" s="101">
        <f t="shared" si="14"/>
        <v>7.8600000000000012</v>
      </c>
      <c r="R59" s="102">
        <f t="shared" si="15"/>
        <v>8.06</v>
      </c>
      <c r="S59" s="102">
        <f t="shared" si="0"/>
        <v>7.81</v>
      </c>
    </row>
    <row r="60" spans="1:19">
      <c r="A60" s="284" t="s">
        <v>373</v>
      </c>
      <c r="B60" s="289">
        <f>AVERAGE(B52:B55)</f>
        <v>8.33</v>
      </c>
      <c r="C60" s="289">
        <f t="shared" ref="C60:P60" si="16">AVERAGE(C52:C55)</f>
        <v>7.9925000000000006</v>
      </c>
      <c r="D60" s="289">
        <f t="shared" si="16"/>
        <v>7.8450000000000006</v>
      </c>
      <c r="E60" s="289">
        <f t="shared" si="16"/>
        <v>8.0449999999999999</v>
      </c>
      <c r="F60" s="289">
        <f t="shared" si="16"/>
        <v>8.0174999999999983</v>
      </c>
      <c r="G60" s="289">
        <f t="shared" si="16"/>
        <v>7.6</v>
      </c>
      <c r="H60" s="289">
        <f t="shared" si="16"/>
        <v>7.6924999999999999</v>
      </c>
      <c r="I60" s="289">
        <f t="shared" si="16"/>
        <v>8.1649999999999991</v>
      </c>
      <c r="J60" s="289">
        <f t="shared" si="16"/>
        <v>8.307500000000001</v>
      </c>
      <c r="K60" s="289">
        <f t="shared" si="16"/>
        <v>7.835</v>
      </c>
      <c r="L60" s="289">
        <f t="shared" si="16"/>
        <v>7.7649999999999988</v>
      </c>
      <c r="M60" s="289">
        <f t="shared" si="16"/>
        <v>7.7074999999999996</v>
      </c>
      <c r="N60" s="289">
        <f t="shared" si="16"/>
        <v>7.8624999999999998</v>
      </c>
      <c r="O60" s="289">
        <f t="shared" si="16"/>
        <v>7.9649999999999999</v>
      </c>
      <c r="P60" s="289">
        <f t="shared" si="16"/>
        <v>7.91</v>
      </c>
      <c r="Q60" s="289">
        <f t="shared" ref="Q60:S60" si="17">AVERAGE(Q52:Q55)</f>
        <v>7.9359999999999999</v>
      </c>
      <c r="R60" s="289">
        <f t="shared" si="17"/>
        <v>8.4024999999999999</v>
      </c>
      <c r="S60" s="289">
        <f t="shared" si="17"/>
        <v>7.9120833333333334</v>
      </c>
    </row>
    <row r="61" spans="1:19">
      <c r="A61" s="277" t="s">
        <v>371</v>
      </c>
      <c r="B61" s="147">
        <f t="shared" ref="B61:S61" si="18">AVERAGE(B52:B59)</f>
        <v>8.2740000000000009</v>
      </c>
      <c r="C61" s="147">
        <f t="shared" si="18"/>
        <v>7.9580000000000011</v>
      </c>
      <c r="D61" s="147">
        <f t="shared" si="18"/>
        <v>7.8400000000000007</v>
      </c>
      <c r="E61" s="147">
        <f t="shared" si="18"/>
        <v>8.0560000000000009</v>
      </c>
      <c r="F61" s="147">
        <f t="shared" si="18"/>
        <v>7.9924999999999988</v>
      </c>
      <c r="G61" s="147">
        <f t="shared" si="18"/>
        <v>7.5933333333333328</v>
      </c>
      <c r="H61" s="147">
        <f t="shared" si="18"/>
        <v>7.6899999999999995</v>
      </c>
      <c r="I61" s="147">
        <f t="shared" si="18"/>
        <v>8.1087499999999988</v>
      </c>
      <c r="J61" s="147">
        <f t="shared" si="18"/>
        <v>8.3116666666666674</v>
      </c>
      <c r="K61" s="147">
        <f t="shared" si="18"/>
        <v>7.83</v>
      </c>
      <c r="L61" s="147">
        <f t="shared" si="18"/>
        <v>7.7619999999999987</v>
      </c>
      <c r="M61" s="147">
        <f t="shared" si="18"/>
        <v>7.6987499999999995</v>
      </c>
      <c r="N61" s="147">
        <f t="shared" si="18"/>
        <v>7.8659999999999997</v>
      </c>
      <c r="O61" s="147">
        <f t="shared" si="18"/>
        <v>7.9649999999999999</v>
      </c>
      <c r="P61" s="147">
        <f t="shared" si="18"/>
        <v>7.9033333333333333</v>
      </c>
      <c r="Q61" s="147">
        <f t="shared" si="18"/>
        <v>7.9078541666666666</v>
      </c>
      <c r="R61" s="147">
        <f t="shared" si="18"/>
        <v>8.2925000000000004</v>
      </c>
      <c r="S61" s="147">
        <f t="shared" si="18"/>
        <v>7.8856250000000001</v>
      </c>
    </row>
    <row r="62" spans="1:19" ht="15.5">
      <c r="A62" s="1099" t="s">
        <v>360</v>
      </c>
      <c r="B62" s="1100"/>
      <c r="C62" s="1100"/>
      <c r="D62" s="1100"/>
      <c r="E62" s="1100"/>
      <c r="F62" s="1100"/>
      <c r="G62" s="1100"/>
      <c r="H62" s="1100"/>
      <c r="I62" s="1100"/>
      <c r="J62" s="1100"/>
      <c r="K62" s="1100"/>
      <c r="L62" s="1100"/>
      <c r="M62" s="1100"/>
      <c r="N62" s="1100"/>
      <c r="O62" s="1100"/>
      <c r="P62" s="1100"/>
      <c r="Q62" s="1100"/>
      <c r="R62" s="1100"/>
      <c r="S62" s="1101"/>
    </row>
    <row r="63" spans="1:19">
      <c r="A63" s="277" t="s">
        <v>274</v>
      </c>
      <c r="B63" s="289">
        <v>7.88</v>
      </c>
      <c r="C63" s="289">
        <v>7.79</v>
      </c>
      <c r="D63" s="289">
        <v>7.93</v>
      </c>
      <c r="E63" s="147">
        <v>8.08</v>
      </c>
      <c r="F63" s="147">
        <v>8.0500000000000007</v>
      </c>
      <c r="G63" s="147">
        <v>7.59</v>
      </c>
      <c r="H63" s="147">
        <v>7.69</v>
      </c>
      <c r="I63" s="147">
        <v>8.1</v>
      </c>
      <c r="J63" s="147">
        <v>8.24</v>
      </c>
      <c r="K63" s="147">
        <v>7.83</v>
      </c>
      <c r="L63" s="147">
        <v>7.81</v>
      </c>
      <c r="M63" s="147">
        <v>7.71</v>
      </c>
      <c r="N63" s="147">
        <v>7.86</v>
      </c>
      <c r="O63" s="147">
        <v>7.96</v>
      </c>
      <c r="P63" s="147">
        <v>7.85</v>
      </c>
      <c r="Q63" s="101">
        <f t="shared" ref="Q63:Q72" si="19">AVERAGE(B63:P63)</f>
        <v>7.8913333333333329</v>
      </c>
      <c r="R63" s="102">
        <f t="shared" ref="R63:R72" si="20">MAX(B63:P63)</f>
        <v>8.24</v>
      </c>
      <c r="S63" s="102">
        <f t="shared" si="0"/>
        <v>7.8966666666666674</v>
      </c>
    </row>
    <row r="64" spans="1:19">
      <c r="A64" s="277" t="s">
        <v>151</v>
      </c>
      <c r="B64" s="289">
        <v>7.86</v>
      </c>
      <c r="C64" s="289">
        <v>7.76</v>
      </c>
      <c r="D64" s="289">
        <v>7.83</v>
      </c>
      <c r="E64" s="147">
        <v>8.09</v>
      </c>
      <c r="F64" s="147">
        <v>8.0399999999999991</v>
      </c>
      <c r="G64" s="147">
        <v>7.6</v>
      </c>
      <c r="H64" s="147">
        <v>7.7</v>
      </c>
      <c r="I64" s="147">
        <v>8.17</v>
      </c>
      <c r="J64" s="147">
        <v>8.24</v>
      </c>
      <c r="K64" s="147">
        <v>7.82</v>
      </c>
      <c r="L64" s="147">
        <v>7.8</v>
      </c>
      <c r="M64" s="147">
        <v>7.71</v>
      </c>
      <c r="N64" s="147">
        <v>7.87</v>
      </c>
      <c r="O64" s="147">
        <v>7.99</v>
      </c>
      <c r="P64" s="147">
        <v>7.86</v>
      </c>
      <c r="Q64" s="101">
        <f t="shared" si="19"/>
        <v>7.889333333333334</v>
      </c>
      <c r="R64" s="102">
        <f t="shared" si="20"/>
        <v>8.24</v>
      </c>
      <c r="S64" s="102">
        <f t="shared" si="0"/>
        <v>7.9066666666666663</v>
      </c>
    </row>
    <row r="65" spans="1:19">
      <c r="A65" s="277" t="s">
        <v>275</v>
      </c>
      <c r="B65" s="289">
        <v>7.86</v>
      </c>
      <c r="C65" s="289">
        <v>7.78</v>
      </c>
      <c r="D65" s="289">
        <v>7.83</v>
      </c>
      <c r="E65" s="147">
        <v>8.09</v>
      </c>
      <c r="F65" s="147">
        <v>8.06</v>
      </c>
      <c r="G65" s="147">
        <v>7.6</v>
      </c>
      <c r="H65" s="147">
        <v>7.7</v>
      </c>
      <c r="I65" s="147">
        <v>8.14</v>
      </c>
      <c r="J65" s="147">
        <v>8.15</v>
      </c>
      <c r="K65" s="147">
        <v>7.8</v>
      </c>
      <c r="L65" s="147">
        <v>7.8</v>
      </c>
      <c r="M65" s="147">
        <v>7.7</v>
      </c>
      <c r="N65" s="147">
        <v>7.87</v>
      </c>
      <c r="O65" s="147">
        <v>7.94</v>
      </c>
      <c r="P65" s="147">
        <v>7.86</v>
      </c>
      <c r="Q65" s="101">
        <f t="shared" si="19"/>
        <v>7.8786666666666667</v>
      </c>
      <c r="R65" s="102">
        <f t="shared" si="20"/>
        <v>8.15</v>
      </c>
      <c r="S65" s="102">
        <f t="shared" si="0"/>
        <v>7.8816666666666677</v>
      </c>
    </row>
    <row r="66" spans="1:19">
      <c r="A66" s="277" t="s">
        <v>152</v>
      </c>
      <c r="B66" s="289">
        <v>7.84</v>
      </c>
      <c r="C66" s="289">
        <v>7.7</v>
      </c>
      <c r="D66" s="289">
        <v>7.79</v>
      </c>
      <c r="E66" s="147">
        <v>8.08</v>
      </c>
      <c r="F66" s="147">
        <v>8.07</v>
      </c>
      <c r="G66" s="147">
        <v>7.59</v>
      </c>
      <c r="H66" s="147">
        <v>7.7</v>
      </c>
      <c r="I66" s="147">
        <v>8.09</v>
      </c>
      <c r="J66" s="147">
        <v>8.11</v>
      </c>
      <c r="K66" s="147">
        <v>7.8</v>
      </c>
      <c r="L66" s="147">
        <v>7.8</v>
      </c>
      <c r="M66" s="147">
        <v>7.7</v>
      </c>
      <c r="N66" s="147">
        <v>7.87</v>
      </c>
      <c r="O66" s="147">
        <v>7.95</v>
      </c>
      <c r="P66" s="147">
        <v>7.85</v>
      </c>
      <c r="Q66" s="101">
        <f t="shared" si="19"/>
        <v>7.8626666666666667</v>
      </c>
      <c r="R66" s="102">
        <f t="shared" si="20"/>
        <v>8.11</v>
      </c>
      <c r="S66" s="102">
        <f t="shared" si="0"/>
        <v>7.8666666666666671</v>
      </c>
    </row>
    <row r="67" spans="1:19">
      <c r="A67" s="277" t="s">
        <v>276</v>
      </c>
      <c r="B67" s="289">
        <v>7.83</v>
      </c>
      <c r="C67" s="289">
        <v>7.65</v>
      </c>
      <c r="D67" s="289">
        <v>7.78</v>
      </c>
      <c r="E67" s="147">
        <v>8.07</v>
      </c>
      <c r="F67" s="147">
        <v>8.06</v>
      </c>
      <c r="G67" s="147">
        <v>7.59</v>
      </c>
      <c r="H67" s="147">
        <v>7.69</v>
      </c>
      <c r="I67" s="147">
        <v>8.0399999999999991</v>
      </c>
      <c r="J67" s="147">
        <v>8.08</v>
      </c>
      <c r="K67" s="147">
        <v>7.8</v>
      </c>
      <c r="L67" s="147">
        <v>7.79</v>
      </c>
      <c r="M67" s="147">
        <v>7.7</v>
      </c>
      <c r="N67" s="147">
        <v>7.87</v>
      </c>
      <c r="O67" s="147">
        <v>7.96</v>
      </c>
      <c r="P67" s="147">
        <v>7.85</v>
      </c>
      <c r="Q67" s="101">
        <f t="shared" si="19"/>
        <v>7.8506666666666671</v>
      </c>
      <c r="R67" s="102">
        <f t="shared" si="20"/>
        <v>8.08</v>
      </c>
      <c r="S67" s="102">
        <f t="shared" ref="S67:S72" si="21">AVERAGE(H67:M67)</f>
        <v>7.8500000000000014</v>
      </c>
    </row>
    <row r="68" spans="1:19">
      <c r="A68" s="277" t="s">
        <v>153</v>
      </c>
      <c r="B68" s="289">
        <v>7.79</v>
      </c>
      <c r="C68" s="289">
        <v>7.61</v>
      </c>
      <c r="D68" s="289">
        <v>7.77</v>
      </c>
      <c r="E68" s="147">
        <v>8.0500000000000007</v>
      </c>
      <c r="F68" s="147">
        <v>8.0500000000000007</v>
      </c>
      <c r="G68" s="147">
        <v>7.59</v>
      </c>
      <c r="H68" s="147">
        <v>7.69</v>
      </c>
      <c r="I68" s="147">
        <v>7.97</v>
      </c>
      <c r="J68" s="147">
        <v>8.0500000000000007</v>
      </c>
      <c r="K68" s="147">
        <v>7.79</v>
      </c>
      <c r="L68" s="147">
        <v>7.77</v>
      </c>
      <c r="M68" s="147">
        <v>7.69</v>
      </c>
      <c r="N68" s="147">
        <v>7.87</v>
      </c>
      <c r="O68" s="147">
        <v>7.96</v>
      </c>
      <c r="P68" s="147">
        <v>7.85</v>
      </c>
      <c r="Q68" s="101">
        <f t="shared" si="19"/>
        <v>7.8333333333333321</v>
      </c>
      <c r="R68" s="102">
        <f t="shared" si="20"/>
        <v>8.0500000000000007</v>
      </c>
      <c r="S68" s="102">
        <f t="shared" si="21"/>
        <v>7.8266666666666653</v>
      </c>
    </row>
    <row r="69" spans="1:19">
      <c r="A69" s="277" t="s">
        <v>277</v>
      </c>
      <c r="B69" s="289">
        <v>7.76</v>
      </c>
      <c r="C69" s="289">
        <v>7.57</v>
      </c>
      <c r="D69" s="289">
        <v>7.77</v>
      </c>
      <c r="E69" s="147">
        <v>8.0299999999999994</v>
      </c>
      <c r="F69" s="147">
        <v>8.02</v>
      </c>
      <c r="G69" s="147">
        <v>7.56</v>
      </c>
      <c r="H69" s="147">
        <v>7.67</v>
      </c>
      <c r="I69" s="147">
        <v>7.91</v>
      </c>
      <c r="J69" s="147">
        <v>7.98</v>
      </c>
      <c r="K69" s="147">
        <v>7.78</v>
      </c>
      <c r="L69" s="147">
        <v>7.76</v>
      </c>
      <c r="M69" s="147">
        <v>7.68</v>
      </c>
      <c r="N69" s="147">
        <v>7.87</v>
      </c>
      <c r="O69" s="147">
        <v>7.97</v>
      </c>
      <c r="P69" s="147">
        <v>7.85</v>
      </c>
      <c r="Q69" s="101">
        <f t="shared" si="19"/>
        <v>7.8120000000000003</v>
      </c>
      <c r="R69" s="102">
        <f t="shared" si="20"/>
        <v>8.0299999999999994</v>
      </c>
      <c r="S69" s="102">
        <f t="shared" si="21"/>
        <v>7.7966666666666669</v>
      </c>
    </row>
    <row r="70" spans="1:19">
      <c r="A70" s="277" t="s">
        <v>154</v>
      </c>
      <c r="B70" s="289">
        <v>7.71</v>
      </c>
      <c r="C70" s="289">
        <v>7.55</v>
      </c>
      <c r="D70" s="289">
        <v>7.74</v>
      </c>
      <c r="E70" s="147">
        <v>7.99</v>
      </c>
      <c r="F70" s="147">
        <v>7.97</v>
      </c>
      <c r="G70" s="147">
        <v>7.56</v>
      </c>
      <c r="H70" s="147">
        <v>7.65</v>
      </c>
      <c r="I70" s="147">
        <v>7.88</v>
      </c>
      <c r="J70" s="147">
        <v>7.93</v>
      </c>
      <c r="K70" s="147">
        <v>7.78</v>
      </c>
      <c r="L70" s="147">
        <v>7.75</v>
      </c>
      <c r="M70" s="147">
        <v>7.68</v>
      </c>
      <c r="N70" s="147">
        <v>7.87</v>
      </c>
      <c r="O70" s="147">
        <v>7.97</v>
      </c>
      <c r="P70" s="147">
        <v>7.84</v>
      </c>
      <c r="Q70" s="101">
        <f t="shared" si="19"/>
        <v>7.7913333333333332</v>
      </c>
      <c r="R70" s="102">
        <f t="shared" si="20"/>
        <v>7.99</v>
      </c>
      <c r="S70" s="102">
        <f t="shared" si="21"/>
        <v>7.7783333333333333</v>
      </c>
    </row>
    <row r="71" spans="1:19">
      <c r="A71" s="277" t="s">
        <v>155</v>
      </c>
      <c r="B71" s="289">
        <v>7.66</v>
      </c>
      <c r="C71" s="289">
        <v>7.5</v>
      </c>
      <c r="D71" s="289">
        <v>7.74</v>
      </c>
      <c r="E71" s="147">
        <v>7.95</v>
      </c>
      <c r="F71" s="147">
        <v>7.88</v>
      </c>
      <c r="G71" s="147">
        <v>7.55</v>
      </c>
      <c r="H71" s="147">
        <v>7.62</v>
      </c>
      <c r="I71" s="147">
        <v>7.88</v>
      </c>
      <c r="J71" s="147">
        <v>7.94</v>
      </c>
      <c r="K71" s="147">
        <v>7.77</v>
      </c>
      <c r="L71" s="147">
        <v>7.76</v>
      </c>
      <c r="M71" s="147">
        <v>7.67</v>
      </c>
      <c r="N71" s="147">
        <v>7.86</v>
      </c>
      <c r="O71" s="147">
        <v>7.97</v>
      </c>
      <c r="P71" s="147">
        <v>7.84</v>
      </c>
      <c r="Q71" s="101">
        <f t="shared" si="19"/>
        <v>7.7726666666666668</v>
      </c>
      <c r="R71" s="102">
        <f t="shared" si="20"/>
        <v>7.97</v>
      </c>
      <c r="S71" s="102">
        <f t="shared" si="21"/>
        <v>7.7733333333333334</v>
      </c>
    </row>
    <row r="72" spans="1:19">
      <c r="A72" s="277" t="s">
        <v>156</v>
      </c>
      <c r="B72" s="289">
        <v>7.58</v>
      </c>
      <c r="C72" s="289">
        <v>7.38</v>
      </c>
      <c r="D72" s="289">
        <v>7.72</v>
      </c>
      <c r="E72" s="147">
        <v>7.91</v>
      </c>
      <c r="F72" s="147"/>
      <c r="G72" s="147">
        <v>7.54</v>
      </c>
      <c r="H72" s="147">
        <v>7.63</v>
      </c>
      <c r="I72" s="147">
        <v>7.91</v>
      </c>
      <c r="J72" s="147">
        <v>7.98</v>
      </c>
      <c r="K72" s="147"/>
      <c r="L72" s="147">
        <v>7.76</v>
      </c>
      <c r="M72" s="147"/>
      <c r="N72" s="147">
        <v>7.86</v>
      </c>
      <c r="O72" s="147">
        <v>7.97</v>
      </c>
      <c r="P72" s="147">
        <v>7.82</v>
      </c>
      <c r="Q72" s="101">
        <f t="shared" si="19"/>
        <v>7.7549999999999999</v>
      </c>
      <c r="R72" s="102">
        <f t="shared" si="20"/>
        <v>7.98</v>
      </c>
      <c r="S72" s="102">
        <f t="shared" si="21"/>
        <v>7.82</v>
      </c>
    </row>
    <row r="73" spans="1:19">
      <c r="A73" s="284" t="s">
        <v>373</v>
      </c>
      <c r="B73" s="289">
        <f>AVERAGE(B63:B66)</f>
        <v>7.86</v>
      </c>
      <c r="C73" s="289">
        <f t="shared" ref="C73:P73" si="22">AVERAGE(C63:C66)</f>
        <v>7.7575000000000003</v>
      </c>
      <c r="D73" s="289">
        <f t="shared" si="22"/>
        <v>7.8449999999999998</v>
      </c>
      <c r="E73" s="289">
        <f t="shared" si="22"/>
        <v>8.0850000000000009</v>
      </c>
      <c r="F73" s="289">
        <f t="shared" si="22"/>
        <v>8.0549999999999997</v>
      </c>
      <c r="G73" s="289">
        <f t="shared" si="22"/>
        <v>7.5949999999999998</v>
      </c>
      <c r="H73" s="289">
        <f t="shared" si="22"/>
        <v>7.6974999999999998</v>
      </c>
      <c r="I73" s="289">
        <f t="shared" si="22"/>
        <v>8.125</v>
      </c>
      <c r="J73" s="289">
        <f t="shared" si="22"/>
        <v>8.1850000000000005</v>
      </c>
      <c r="K73" s="289">
        <f t="shared" si="22"/>
        <v>7.8125</v>
      </c>
      <c r="L73" s="289">
        <f t="shared" si="22"/>
        <v>7.8025000000000002</v>
      </c>
      <c r="M73" s="289">
        <f t="shared" si="22"/>
        <v>7.7050000000000001</v>
      </c>
      <c r="N73" s="289">
        <f t="shared" si="22"/>
        <v>7.8675000000000006</v>
      </c>
      <c r="O73" s="289">
        <f t="shared" si="22"/>
        <v>7.96</v>
      </c>
      <c r="P73" s="289">
        <f t="shared" si="22"/>
        <v>7.8550000000000004</v>
      </c>
      <c r="Q73" s="289">
        <f t="shared" ref="Q73:S73" si="23">AVERAGE(Q63:Q66)</f>
        <v>7.8804999999999996</v>
      </c>
      <c r="R73" s="289">
        <f t="shared" si="23"/>
        <v>8.1850000000000005</v>
      </c>
      <c r="S73" s="289">
        <f t="shared" si="23"/>
        <v>7.8879166666666674</v>
      </c>
    </row>
    <row r="74" spans="1:19">
      <c r="A74" s="277" t="s">
        <v>371</v>
      </c>
      <c r="B74" s="147">
        <f t="shared" ref="B74:P74" si="24">AVERAGE(B63:B72)</f>
        <v>7.7769999999999992</v>
      </c>
      <c r="C74" s="147">
        <f t="shared" si="24"/>
        <v>7.6289999999999996</v>
      </c>
      <c r="D74" s="147">
        <f t="shared" si="24"/>
        <v>7.7899999999999991</v>
      </c>
      <c r="E74" s="147">
        <f t="shared" si="24"/>
        <v>8.0340000000000007</v>
      </c>
      <c r="F74" s="147">
        <f t="shared" si="24"/>
        <v>8.0222222222222204</v>
      </c>
      <c r="G74" s="147">
        <f t="shared" si="24"/>
        <v>7.5770000000000008</v>
      </c>
      <c r="H74" s="147">
        <f t="shared" si="24"/>
        <v>7.6739999999999995</v>
      </c>
      <c r="I74" s="147">
        <f t="shared" si="24"/>
        <v>8.0089999999999986</v>
      </c>
      <c r="J74" s="147">
        <f t="shared" si="24"/>
        <v>8.07</v>
      </c>
      <c r="K74" s="147">
        <f t="shared" si="24"/>
        <v>7.7966666666666669</v>
      </c>
      <c r="L74" s="147">
        <f t="shared" si="24"/>
        <v>7.7799999999999994</v>
      </c>
      <c r="M74" s="147">
        <f t="shared" si="24"/>
        <v>7.6933333333333325</v>
      </c>
      <c r="N74" s="147">
        <f t="shared" si="24"/>
        <v>7.867</v>
      </c>
      <c r="O74" s="147">
        <f t="shared" si="24"/>
        <v>7.9640000000000004</v>
      </c>
      <c r="P74" s="147">
        <f t="shared" si="24"/>
        <v>7.8469999999999995</v>
      </c>
      <c r="Q74" s="147">
        <f>AVERAGE(Q63:Q72)</f>
        <v>7.8337000000000003</v>
      </c>
      <c r="R74" s="147">
        <f>AVERAGE(R63:R72)</f>
        <v>8.0839999999999996</v>
      </c>
      <c r="S74" s="147">
        <f>AVERAGE(S63:S72)</f>
        <v>7.8396666666666679</v>
      </c>
    </row>
  </sheetData>
  <mergeCells count="6">
    <mergeCell ref="A62:S62"/>
    <mergeCell ref="A24:S24"/>
    <mergeCell ref="A39:S39"/>
    <mergeCell ref="A51:S51"/>
    <mergeCell ref="A1:P1"/>
    <mergeCell ref="A6:S6"/>
  </mergeCells>
  <phoneticPr fontId="0" type="noConversion"/>
  <pageMargins left="0.75" right="0.75" top="1" bottom="1" header="0.5" footer="0.5"/>
  <pageSetup scale="6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rgb="FF92D050"/>
    <pageSetUpPr fitToPage="1"/>
  </sheetPr>
  <dimension ref="A1:Y75"/>
  <sheetViews>
    <sheetView zoomScale="75" zoomScaleNormal="75" workbookViewId="0">
      <selection activeCell="B5" sqref="B5:P5"/>
    </sheetView>
  </sheetViews>
  <sheetFormatPr defaultRowHeight="14"/>
  <cols>
    <col min="1" max="1" width="27.36328125" style="1" bestFit="1" customWidth="1"/>
    <col min="2" max="2" width="6.36328125" bestFit="1" customWidth="1"/>
    <col min="3" max="3" width="7.1796875" bestFit="1" customWidth="1"/>
    <col min="4" max="16" width="7.81640625" bestFit="1" customWidth="1"/>
    <col min="17" max="17" width="10.1796875" customWidth="1"/>
    <col min="18" max="18" width="5.81640625" bestFit="1" customWidth="1"/>
    <col min="19" max="19" width="17.81640625" bestFit="1" customWidth="1"/>
    <col min="20" max="20" width="11.08984375" customWidth="1"/>
    <col min="21" max="21" width="11.36328125" customWidth="1"/>
    <col min="22" max="22" width="12.54296875" customWidth="1"/>
    <col min="23" max="23" width="11.90625" customWidth="1"/>
    <col min="24" max="24" width="11.453125" customWidth="1"/>
    <col min="25" max="25" width="10.90625" customWidth="1"/>
  </cols>
  <sheetData>
    <row r="1" spans="1:25" ht="15.5">
      <c r="A1" s="1077" t="s">
        <v>362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</row>
    <row r="2" spans="1:25" ht="26">
      <c r="A2" s="70"/>
      <c r="B2" s="806">
        <v>41645</v>
      </c>
      <c r="C2" s="806">
        <v>41680</v>
      </c>
      <c r="D2" s="806">
        <v>41724</v>
      </c>
      <c r="E2" s="806">
        <v>41750</v>
      </c>
      <c r="F2" s="806">
        <v>41778</v>
      </c>
      <c r="G2" s="806">
        <v>41806</v>
      </c>
      <c r="H2" s="383">
        <v>41827</v>
      </c>
      <c r="I2" s="383">
        <v>41849</v>
      </c>
      <c r="J2" s="383">
        <v>41855</v>
      </c>
      <c r="K2" s="806">
        <v>41869</v>
      </c>
      <c r="L2" s="806">
        <v>41890</v>
      </c>
      <c r="M2" s="383">
        <v>41897</v>
      </c>
      <c r="N2" s="383">
        <v>41932</v>
      </c>
      <c r="O2" s="383">
        <v>41961</v>
      </c>
      <c r="P2" s="383">
        <v>41981</v>
      </c>
      <c r="Q2" s="71" t="s">
        <v>90</v>
      </c>
      <c r="R2" s="72" t="s">
        <v>82</v>
      </c>
      <c r="S2" s="72" t="s">
        <v>108</v>
      </c>
    </row>
    <row r="3" spans="1:25">
      <c r="A3" s="73" t="s">
        <v>366</v>
      </c>
      <c r="B3" s="289">
        <v>12.21</v>
      </c>
      <c r="C3" s="289">
        <v>13.14</v>
      </c>
      <c r="D3" s="289">
        <v>11.99</v>
      </c>
      <c r="E3" s="289">
        <v>12.63</v>
      </c>
      <c r="F3" s="289">
        <v>11</v>
      </c>
      <c r="G3" s="289">
        <v>11.93</v>
      </c>
      <c r="H3" s="289">
        <v>9.2200000000000006</v>
      </c>
      <c r="I3" s="289">
        <v>9.61</v>
      </c>
      <c r="J3" s="586">
        <v>10.87</v>
      </c>
      <c r="K3" s="289">
        <v>8.57</v>
      </c>
      <c r="L3" s="289">
        <v>10.02</v>
      </c>
      <c r="M3" s="289">
        <v>11.81</v>
      </c>
      <c r="N3" s="289">
        <v>12.78</v>
      </c>
      <c r="O3" s="289">
        <v>12.41</v>
      </c>
      <c r="P3" s="289">
        <v>13.26</v>
      </c>
      <c r="Q3" s="101">
        <f>AVERAGE(B3:P3)</f>
        <v>11.43</v>
      </c>
      <c r="R3" s="102">
        <f>MAX(B3:P3)</f>
        <v>13.26</v>
      </c>
      <c r="S3" s="102">
        <f>AVERAGE(H3:M3)</f>
        <v>10.016666666666666</v>
      </c>
    </row>
    <row r="4" spans="1:25">
      <c r="A4" s="74" t="s">
        <v>367</v>
      </c>
      <c r="B4" s="289">
        <v>12.89</v>
      </c>
      <c r="C4" s="289">
        <v>13.38</v>
      </c>
      <c r="D4" s="289">
        <v>12.48</v>
      </c>
      <c r="E4" s="289">
        <v>11.9</v>
      </c>
      <c r="F4" s="289">
        <v>10.82</v>
      </c>
      <c r="G4" s="289">
        <v>10.66</v>
      </c>
      <c r="H4" s="289">
        <v>8.8800000000000008</v>
      </c>
      <c r="I4" s="289">
        <v>9.09</v>
      </c>
      <c r="J4" s="586">
        <v>10.24</v>
      </c>
      <c r="K4" s="289">
        <v>8.36</v>
      </c>
      <c r="L4" s="289">
        <v>8.85</v>
      </c>
      <c r="M4" s="289">
        <v>10.52</v>
      </c>
      <c r="N4" s="289">
        <v>13.3</v>
      </c>
      <c r="O4" s="289">
        <v>12.32</v>
      </c>
      <c r="P4" s="289">
        <v>14.41</v>
      </c>
      <c r="Q4" s="101">
        <f>AVERAGE(B4:P4)</f>
        <v>11.206666666666667</v>
      </c>
      <c r="R4" s="102">
        <f>MAX(B4:P4)</f>
        <v>14.41</v>
      </c>
      <c r="S4" s="102">
        <f t="shared" ref="S4:S67" si="0">AVERAGE(H4:M4)</f>
        <v>9.3233333333333324</v>
      </c>
    </row>
    <row r="5" spans="1:25" s="7" customFormat="1">
      <c r="A5" s="74" t="s">
        <v>368</v>
      </c>
      <c r="B5" s="289">
        <v>12.39</v>
      </c>
      <c r="C5" s="289">
        <v>11.73</v>
      </c>
      <c r="D5" s="289">
        <v>10.16</v>
      </c>
      <c r="E5" s="289">
        <v>11.44</v>
      </c>
      <c r="F5" s="289">
        <v>9.8800000000000008</v>
      </c>
      <c r="G5" s="289">
        <v>9.51</v>
      </c>
      <c r="H5" s="289">
        <v>7.96</v>
      </c>
      <c r="I5" s="289">
        <v>8.0299999999999994</v>
      </c>
      <c r="J5" s="586">
        <v>10.95</v>
      </c>
      <c r="K5" s="289">
        <v>7.31</v>
      </c>
      <c r="L5" s="289">
        <v>7.11</v>
      </c>
      <c r="M5" s="289">
        <v>9.02</v>
      </c>
      <c r="N5" s="289">
        <v>8.9499999999999993</v>
      </c>
      <c r="O5" s="289">
        <v>13.22</v>
      </c>
      <c r="P5" s="289">
        <v>12.43</v>
      </c>
      <c r="Q5" s="101">
        <f>AVERAGE(B5:P5)</f>
        <v>10.006</v>
      </c>
      <c r="R5" s="102">
        <f>MAX(B5:P5)</f>
        <v>13.22</v>
      </c>
      <c r="S5" s="102">
        <f t="shared" si="0"/>
        <v>8.3966666666666665</v>
      </c>
    </row>
    <row r="6" spans="1:25" ht="15.5">
      <c r="A6" s="1105" t="s">
        <v>356</v>
      </c>
      <c r="B6" s="1106"/>
      <c r="C6" s="1106"/>
      <c r="D6" s="1106"/>
      <c r="E6" s="1106"/>
      <c r="F6" s="1106"/>
      <c r="G6" s="1106"/>
      <c r="H6" s="1106"/>
      <c r="I6" s="1106"/>
      <c r="J6" s="1106"/>
      <c r="K6" s="1106"/>
      <c r="L6" s="1106"/>
      <c r="M6" s="1106"/>
      <c r="N6" s="1106"/>
      <c r="O6" s="1106"/>
      <c r="P6" s="1106"/>
      <c r="Q6" s="1106"/>
      <c r="R6" s="1106"/>
      <c r="S6" s="1107"/>
      <c r="T6" s="6"/>
      <c r="U6" s="6"/>
      <c r="V6" s="6"/>
      <c r="W6" s="6"/>
      <c r="X6" s="6"/>
      <c r="Y6" s="6"/>
    </row>
    <row r="7" spans="1:25">
      <c r="A7" s="277" t="s">
        <v>274</v>
      </c>
      <c r="B7" s="289">
        <v>12.42</v>
      </c>
      <c r="C7" s="289">
        <v>11.81</v>
      </c>
      <c r="D7" s="289">
        <v>11.16</v>
      </c>
      <c r="E7" s="289">
        <v>10.83</v>
      </c>
      <c r="F7" s="289">
        <v>10.17</v>
      </c>
      <c r="G7" s="289">
        <v>8.6199999999999992</v>
      </c>
      <c r="H7" s="289">
        <v>7.33</v>
      </c>
      <c r="I7" s="289">
        <v>8.17</v>
      </c>
      <c r="J7" s="583">
        <v>9.5</v>
      </c>
      <c r="K7" s="289">
        <v>6.35</v>
      </c>
      <c r="L7" s="289">
        <v>7.41</v>
      </c>
      <c r="M7" s="289">
        <v>8.34</v>
      </c>
      <c r="N7" s="289">
        <v>10.01</v>
      </c>
      <c r="O7" s="289">
        <v>10.32</v>
      </c>
      <c r="P7" s="289">
        <v>12.51</v>
      </c>
      <c r="Q7" s="101">
        <f t="shared" ref="Q7:Q21" si="1">AVERAGE(B7:P7)</f>
        <v>9.6633333333333322</v>
      </c>
      <c r="R7" s="102">
        <f t="shared" ref="R7:R21" si="2">MAX(B7:P7)</f>
        <v>12.51</v>
      </c>
      <c r="S7" s="102">
        <f t="shared" si="0"/>
        <v>7.8500000000000014</v>
      </c>
      <c r="T7" s="6"/>
      <c r="U7" s="6"/>
      <c r="V7" s="6"/>
      <c r="W7" s="6"/>
      <c r="X7" s="6"/>
      <c r="Y7" s="6"/>
    </row>
    <row r="8" spans="1:25">
      <c r="A8" s="277" t="s">
        <v>151</v>
      </c>
      <c r="B8" s="289">
        <v>12.04</v>
      </c>
      <c r="C8" s="289">
        <v>11.66</v>
      </c>
      <c r="D8" s="289">
        <v>10.88</v>
      </c>
      <c r="E8" s="289">
        <v>10.55</v>
      </c>
      <c r="F8" s="289">
        <v>9.76</v>
      </c>
      <c r="G8" s="289">
        <v>8.35</v>
      </c>
      <c r="H8" s="289">
        <v>7.46</v>
      </c>
      <c r="I8" s="289">
        <v>8.31</v>
      </c>
      <c r="J8" s="583">
        <v>9.44</v>
      </c>
      <c r="K8" s="289">
        <v>6.42</v>
      </c>
      <c r="L8" s="289">
        <v>7</v>
      </c>
      <c r="M8" s="289">
        <v>8.31</v>
      </c>
      <c r="N8" s="289">
        <v>9.5299999999999994</v>
      </c>
      <c r="O8" s="289">
        <v>10.119999999999999</v>
      </c>
      <c r="P8" s="289">
        <v>11.86</v>
      </c>
      <c r="Q8" s="101">
        <f t="shared" si="1"/>
        <v>9.4459999999999997</v>
      </c>
      <c r="R8" s="102">
        <f t="shared" si="2"/>
        <v>12.04</v>
      </c>
      <c r="S8" s="102">
        <f t="shared" si="0"/>
        <v>7.8233333333333341</v>
      </c>
      <c r="T8" s="6"/>
      <c r="U8" s="6"/>
      <c r="V8" s="6"/>
      <c r="W8" s="6"/>
      <c r="X8" s="6"/>
      <c r="Y8" s="6"/>
    </row>
    <row r="9" spans="1:25">
      <c r="A9" s="277" t="s">
        <v>275</v>
      </c>
      <c r="B9" s="289">
        <v>11.96</v>
      </c>
      <c r="C9" s="289">
        <v>11.58</v>
      </c>
      <c r="D9" s="289">
        <v>10.7</v>
      </c>
      <c r="E9" s="289">
        <v>10.54</v>
      </c>
      <c r="F9" s="289">
        <v>9.4700000000000006</v>
      </c>
      <c r="G9" s="289">
        <v>8.34</v>
      </c>
      <c r="H9" s="289">
        <v>7.35</v>
      </c>
      <c r="I9" s="289">
        <v>8.1</v>
      </c>
      <c r="J9" s="583">
        <v>8.99</v>
      </c>
      <c r="K9" s="289">
        <v>6.31</v>
      </c>
      <c r="L9" s="289">
        <v>6.86</v>
      </c>
      <c r="M9" s="289">
        <v>8.11</v>
      </c>
      <c r="N9" s="289">
        <v>9.52</v>
      </c>
      <c r="O9" s="289">
        <v>9.89</v>
      </c>
      <c r="P9" s="289">
        <v>11.78</v>
      </c>
      <c r="Q9" s="101">
        <f t="shared" si="1"/>
        <v>9.2999999999999989</v>
      </c>
      <c r="R9" s="102">
        <f t="shared" si="2"/>
        <v>11.96</v>
      </c>
      <c r="S9" s="102">
        <f t="shared" si="0"/>
        <v>7.62</v>
      </c>
      <c r="T9" s="6"/>
      <c r="U9" s="6"/>
      <c r="V9" s="6"/>
      <c r="W9" s="6"/>
    </row>
    <row r="10" spans="1:25">
      <c r="A10" s="277" t="s">
        <v>152</v>
      </c>
      <c r="B10" s="289">
        <v>12.03</v>
      </c>
      <c r="C10" s="289">
        <v>11.27</v>
      </c>
      <c r="D10" s="289">
        <v>10.65</v>
      </c>
      <c r="E10" s="289">
        <v>10.54</v>
      </c>
      <c r="F10" s="289">
        <v>9.4600000000000009</v>
      </c>
      <c r="G10" s="289">
        <v>8.1999999999999993</v>
      </c>
      <c r="H10" s="289">
        <v>7.36</v>
      </c>
      <c r="I10" s="289">
        <v>7.53</v>
      </c>
      <c r="J10" s="583">
        <v>8.84</v>
      </c>
      <c r="K10" s="289">
        <v>6.2</v>
      </c>
      <c r="L10" s="289">
        <v>6.9</v>
      </c>
      <c r="M10" s="289">
        <v>8.2100000000000009</v>
      </c>
      <c r="N10" s="289">
        <v>9.56</v>
      </c>
      <c r="O10" s="289">
        <v>9.86</v>
      </c>
      <c r="P10" s="289">
        <v>11.62</v>
      </c>
      <c r="Q10" s="101">
        <f t="shared" si="1"/>
        <v>9.2153333333333318</v>
      </c>
      <c r="R10" s="102">
        <f t="shared" si="2"/>
        <v>12.03</v>
      </c>
      <c r="S10" s="102">
        <f t="shared" si="0"/>
        <v>7.5066666666666668</v>
      </c>
      <c r="T10" s="6"/>
      <c r="U10" s="6"/>
      <c r="V10" s="6"/>
      <c r="W10" s="6"/>
      <c r="X10" s="6"/>
    </row>
    <row r="11" spans="1:25">
      <c r="A11" s="277" t="s">
        <v>276</v>
      </c>
      <c r="B11" s="289">
        <v>11.96</v>
      </c>
      <c r="C11" s="289">
        <v>10.75</v>
      </c>
      <c r="D11" s="289">
        <v>10.71</v>
      </c>
      <c r="E11" s="289">
        <v>10.64</v>
      </c>
      <c r="F11" s="289">
        <v>9.17</v>
      </c>
      <c r="G11" s="289">
        <v>8.1199999999999992</v>
      </c>
      <c r="H11" s="289">
        <v>7.42</v>
      </c>
      <c r="I11" s="289">
        <v>7.25</v>
      </c>
      <c r="J11" s="583">
        <v>8.81</v>
      </c>
      <c r="K11" s="289">
        <v>5.91</v>
      </c>
      <c r="L11" s="289">
        <v>6.84</v>
      </c>
      <c r="M11" s="289">
        <v>8.17</v>
      </c>
      <c r="N11" s="289">
        <v>9.58</v>
      </c>
      <c r="O11" s="289">
        <v>9.7799999999999994</v>
      </c>
      <c r="P11" s="289">
        <v>11.55</v>
      </c>
      <c r="Q11" s="101">
        <f t="shared" si="1"/>
        <v>9.1106666666666669</v>
      </c>
      <c r="R11" s="102">
        <f t="shared" si="2"/>
        <v>11.96</v>
      </c>
      <c r="S11" s="102">
        <f t="shared" si="0"/>
        <v>7.4000000000000012</v>
      </c>
      <c r="T11" s="6"/>
      <c r="U11" s="6"/>
      <c r="V11" s="6"/>
      <c r="W11" s="6"/>
      <c r="X11" s="6"/>
    </row>
    <row r="12" spans="1:25">
      <c r="A12" s="277" t="s">
        <v>153</v>
      </c>
      <c r="B12" s="584">
        <v>11.56</v>
      </c>
      <c r="C12" s="289">
        <v>9.5399999999999991</v>
      </c>
      <c r="D12" s="289">
        <v>10.68</v>
      </c>
      <c r="E12" s="289">
        <v>10.65</v>
      </c>
      <c r="F12" s="289">
        <v>9.14</v>
      </c>
      <c r="G12" s="289">
        <v>8.06</v>
      </c>
      <c r="H12" s="289">
        <v>7.41</v>
      </c>
      <c r="I12" s="289">
        <v>7.19</v>
      </c>
      <c r="J12" s="583">
        <v>8.64</v>
      </c>
      <c r="K12" s="289">
        <v>5.87</v>
      </c>
      <c r="L12" s="289">
        <v>6.77</v>
      </c>
      <c r="M12" s="289">
        <v>7.93</v>
      </c>
      <c r="N12" s="289">
        <v>9.48</v>
      </c>
      <c r="O12" s="289">
        <v>9.74</v>
      </c>
      <c r="P12" s="289">
        <v>11.52</v>
      </c>
      <c r="Q12" s="101">
        <f t="shared" si="1"/>
        <v>8.945333333333334</v>
      </c>
      <c r="R12" s="102">
        <f t="shared" si="2"/>
        <v>11.56</v>
      </c>
      <c r="S12" s="102">
        <f t="shared" si="0"/>
        <v>7.3016666666666667</v>
      </c>
      <c r="T12" s="6"/>
      <c r="U12" s="6"/>
      <c r="V12" s="6"/>
      <c r="W12" s="6"/>
      <c r="X12" s="6"/>
    </row>
    <row r="13" spans="1:25">
      <c r="A13" s="277" t="s">
        <v>277</v>
      </c>
      <c r="B13" s="584">
        <v>11.48</v>
      </c>
      <c r="C13" s="289">
        <v>8.36</v>
      </c>
      <c r="D13" s="289">
        <v>10.41</v>
      </c>
      <c r="E13" s="289">
        <v>10.41</v>
      </c>
      <c r="F13" s="289">
        <v>8.76</v>
      </c>
      <c r="G13" s="289">
        <v>7.88</v>
      </c>
      <c r="H13" s="289">
        <v>7.33</v>
      </c>
      <c r="I13" s="289">
        <v>7.15</v>
      </c>
      <c r="J13" s="583">
        <v>8.23</v>
      </c>
      <c r="K13" s="289">
        <v>5.89</v>
      </c>
      <c r="L13" s="585">
        <v>6.82</v>
      </c>
      <c r="M13" s="289">
        <v>7.81</v>
      </c>
      <c r="N13" s="289">
        <v>9.48</v>
      </c>
      <c r="O13" s="289">
        <v>9.57</v>
      </c>
      <c r="P13" s="289">
        <v>11.32</v>
      </c>
      <c r="Q13" s="101">
        <f t="shared" si="1"/>
        <v>8.7266666666666666</v>
      </c>
      <c r="R13" s="102">
        <f t="shared" si="2"/>
        <v>11.48</v>
      </c>
      <c r="S13" s="102">
        <f t="shared" si="0"/>
        <v>7.205000000000001</v>
      </c>
      <c r="T13" s="6"/>
      <c r="U13" s="6"/>
      <c r="V13" s="6"/>
      <c r="W13" s="6"/>
      <c r="X13" s="6"/>
    </row>
    <row r="14" spans="1:25">
      <c r="A14" s="277" t="s">
        <v>154</v>
      </c>
      <c r="B14" s="289">
        <v>10.32</v>
      </c>
      <c r="C14" s="289">
        <v>8.24</v>
      </c>
      <c r="D14" s="289">
        <v>10.29</v>
      </c>
      <c r="E14" s="289">
        <v>10.45</v>
      </c>
      <c r="F14" s="289">
        <v>8.9499999999999993</v>
      </c>
      <c r="G14" s="289">
        <v>7.85</v>
      </c>
      <c r="H14" s="289">
        <v>7.27</v>
      </c>
      <c r="I14" s="289">
        <v>7.11</v>
      </c>
      <c r="J14" s="583">
        <v>8.1</v>
      </c>
      <c r="K14" s="289">
        <v>5.83</v>
      </c>
      <c r="L14" s="289">
        <v>6.74</v>
      </c>
      <c r="M14" s="289">
        <v>7.43</v>
      </c>
      <c r="N14" s="289">
        <v>9.7100000000000009</v>
      </c>
      <c r="O14" s="289">
        <v>9.5</v>
      </c>
      <c r="P14" s="289">
        <v>11.32</v>
      </c>
      <c r="Q14" s="101">
        <f t="shared" si="1"/>
        <v>8.6073333333333331</v>
      </c>
      <c r="R14" s="102">
        <f t="shared" si="2"/>
        <v>11.32</v>
      </c>
      <c r="S14" s="102">
        <f t="shared" si="0"/>
        <v>7.0799999999999992</v>
      </c>
      <c r="T14" s="6"/>
      <c r="U14" s="6"/>
      <c r="V14" s="6"/>
      <c r="W14" s="6"/>
      <c r="X14" s="6"/>
    </row>
    <row r="15" spans="1:25">
      <c r="A15" s="277" t="s">
        <v>155</v>
      </c>
      <c r="B15" s="289">
        <v>9.68</v>
      </c>
      <c r="C15" s="289">
        <v>8.1300000000000008</v>
      </c>
      <c r="D15" s="289">
        <v>10.58</v>
      </c>
      <c r="E15" s="289">
        <v>10.52</v>
      </c>
      <c r="F15" s="289">
        <v>8.94</v>
      </c>
      <c r="G15" s="289">
        <v>7.92</v>
      </c>
      <c r="H15" s="289">
        <v>6.88</v>
      </c>
      <c r="I15" s="289">
        <v>6.94</v>
      </c>
      <c r="J15" s="583">
        <v>8.09</v>
      </c>
      <c r="K15" s="289">
        <v>6.85</v>
      </c>
      <c r="L15" s="289">
        <v>6.68</v>
      </c>
      <c r="M15" s="289">
        <v>7.86</v>
      </c>
      <c r="N15" s="289">
        <v>9.3800000000000008</v>
      </c>
      <c r="O15" s="289">
        <v>9.5299999999999994</v>
      </c>
      <c r="P15" s="289">
        <v>10.8</v>
      </c>
      <c r="Q15" s="101">
        <f t="shared" si="1"/>
        <v>8.5853333333333328</v>
      </c>
      <c r="R15" s="102">
        <f t="shared" si="2"/>
        <v>10.8</v>
      </c>
      <c r="S15" s="102">
        <f t="shared" si="0"/>
        <v>7.2166666666666659</v>
      </c>
      <c r="T15" s="6"/>
      <c r="U15" s="6"/>
      <c r="V15" s="6"/>
      <c r="W15" s="6"/>
      <c r="X15" s="6"/>
    </row>
    <row r="16" spans="1:25">
      <c r="A16" s="277" t="s">
        <v>156</v>
      </c>
      <c r="B16" s="289">
        <v>8.51</v>
      </c>
      <c r="C16" s="289">
        <v>6.91</v>
      </c>
      <c r="D16" s="289">
        <v>9.8800000000000008</v>
      </c>
      <c r="E16" s="289">
        <v>10.039999999999999</v>
      </c>
      <c r="F16" s="289">
        <v>8.89</v>
      </c>
      <c r="G16" s="289">
        <v>7.48</v>
      </c>
      <c r="H16" s="289">
        <v>6.83</v>
      </c>
      <c r="I16" s="289">
        <v>6.62</v>
      </c>
      <c r="J16" s="583">
        <v>8.1199999999999992</v>
      </c>
      <c r="K16" s="289">
        <v>5.75</v>
      </c>
      <c r="L16" s="289">
        <v>6.62</v>
      </c>
      <c r="M16" s="289">
        <v>7.88</v>
      </c>
      <c r="N16" s="289">
        <v>9.61</v>
      </c>
      <c r="O16" s="289">
        <v>9.52</v>
      </c>
      <c r="P16" s="289">
        <v>10.85</v>
      </c>
      <c r="Q16" s="101">
        <f t="shared" si="1"/>
        <v>8.234</v>
      </c>
      <c r="R16" s="102">
        <f t="shared" si="2"/>
        <v>10.85</v>
      </c>
      <c r="S16" s="102">
        <f t="shared" si="0"/>
        <v>6.97</v>
      </c>
      <c r="T16" s="6"/>
      <c r="U16" s="6"/>
      <c r="V16" s="6"/>
      <c r="W16" s="6"/>
      <c r="X16" s="6"/>
    </row>
    <row r="17" spans="1:24">
      <c r="A17" s="277" t="s">
        <v>157</v>
      </c>
      <c r="B17" s="289">
        <v>7.58</v>
      </c>
      <c r="C17" s="585">
        <v>6</v>
      </c>
      <c r="D17" s="289">
        <v>9.91</v>
      </c>
      <c r="E17" s="289">
        <v>9.91</v>
      </c>
      <c r="F17" s="289">
        <v>8.69</v>
      </c>
      <c r="G17" s="289">
        <v>8.1</v>
      </c>
      <c r="H17" s="289">
        <v>6.91</v>
      </c>
      <c r="I17" s="289">
        <v>7.14</v>
      </c>
      <c r="J17" s="583">
        <v>8.6300000000000008</v>
      </c>
      <c r="K17" s="289">
        <v>6.09</v>
      </c>
      <c r="L17" s="289">
        <v>6.55</v>
      </c>
      <c r="M17" s="289">
        <v>7.51</v>
      </c>
      <c r="N17" s="289">
        <v>9.41</v>
      </c>
      <c r="O17" s="289">
        <v>9.5299999999999994</v>
      </c>
      <c r="P17" s="289">
        <v>10.45</v>
      </c>
      <c r="Q17" s="101">
        <f t="shared" si="1"/>
        <v>8.1606666666666676</v>
      </c>
      <c r="R17" s="102">
        <f t="shared" si="2"/>
        <v>10.45</v>
      </c>
      <c r="S17" s="102">
        <f t="shared" si="0"/>
        <v>7.1383333333333328</v>
      </c>
      <c r="T17" s="6"/>
      <c r="U17" s="6"/>
      <c r="V17" s="6"/>
      <c r="W17" s="6"/>
      <c r="X17" s="6"/>
    </row>
    <row r="18" spans="1:24">
      <c r="A18" s="277" t="s">
        <v>158</v>
      </c>
      <c r="B18" s="289">
        <v>6.63</v>
      </c>
      <c r="C18" s="289">
        <v>5.43</v>
      </c>
      <c r="D18" s="289">
        <v>10</v>
      </c>
      <c r="E18" s="289">
        <v>9.5399999999999991</v>
      </c>
      <c r="F18" s="289">
        <v>8.18</v>
      </c>
      <c r="G18" s="289">
        <v>7.91</v>
      </c>
      <c r="H18" s="289">
        <v>6.75</v>
      </c>
      <c r="I18" s="289">
        <v>6.94</v>
      </c>
      <c r="J18" s="583">
        <v>7.8</v>
      </c>
      <c r="K18" s="289">
        <v>5.91</v>
      </c>
      <c r="L18" s="289">
        <v>6.52</v>
      </c>
      <c r="M18" s="289">
        <v>7.55</v>
      </c>
      <c r="N18" s="289">
        <v>9.51</v>
      </c>
      <c r="O18" s="289">
        <v>9.2899999999999991</v>
      </c>
      <c r="P18" s="289">
        <v>9.9</v>
      </c>
      <c r="Q18" s="101">
        <f t="shared" si="1"/>
        <v>7.8573333333333322</v>
      </c>
      <c r="R18" s="102">
        <f t="shared" si="2"/>
        <v>10</v>
      </c>
      <c r="S18" s="102">
        <f t="shared" si="0"/>
        <v>6.9116666666666662</v>
      </c>
      <c r="T18" s="6"/>
      <c r="U18" s="6"/>
      <c r="V18" s="6"/>
      <c r="W18" s="6"/>
      <c r="X18" s="6"/>
    </row>
    <row r="19" spans="1:24">
      <c r="A19" s="277" t="s">
        <v>159</v>
      </c>
      <c r="B19" s="289">
        <v>6.13</v>
      </c>
      <c r="C19" s="289">
        <v>4.83</v>
      </c>
      <c r="D19" s="289">
        <v>9.27</v>
      </c>
      <c r="E19" s="289">
        <v>9.64</v>
      </c>
      <c r="F19" s="289">
        <v>7.82</v>
      </c>
      <c r="G19" s="289">
        <v>7.92</v>
      </c>
      <c r="H19" s="289">
        <v>6.52</v>
      </c>
      <c r="I19" s="289">
        <v>6.51</v>
      </c>
      <c r="J19" s="583">
        <v>7.59</v>
      </c>
      <c r="K19" s="289">
        <v>5.78</v>
      </c>
      <c r="L19" s="289">
        <v>6.43</v>
      </c>
      <c r="M19" s="289">
        <v>7.15</v>
      </c>
      <c r="N19" s="289">
        <v>9.2100000000000009</v>
      </c>
      <c r="O19" s="289">
        <v>9.0399999999999991</v>
      </c>
      <c r="P19" s="289">
        <v>9.9</v>
      </c>
      <c r="Q19" s="101">
        <f t="shared" si="1"/>
        <v>7.5826666666666673</v>
      </c>
      <c r="R19" s="102">
        <f t="shared" si="2"/>
        <v>9.9</v>
      </c>
      <c r="S19" s="102">
        <f t="shared" si="0"/>
        <v>6.6633333333333331</v>
      </c>
      <c r="T19" s="6"/>
      <c r="U19" s="6"/>
      <c r="V19" s="6"/>
      <c r="W19" s="6"/>
      <c r="X19" s="6"/>
    </row>
    <row r="20" spans="1:24">
      <c r="A20" s="277" t="s">
        <v>181</v>
      </c>
      <c r="B20" s="289">
        <v>5.7</v>
      </c>
      <c r="C20" s="289">
        <v>3.7</v>
      </c>
      <c r="D20" s="289">
        <v>9.1</v>
      </c>
      <c r="E20" s="289">
        <v>8.74</v>
      </c>
      <c r="F20" s="289">
        <v>7.4</v>
      </c>
      <c r="G20" s="289">
        <v>7.58</v>
      </c>
      <c r="H20" s="289">
        <v>5.63</v>
      </c>
      <c r="I20" s="289">
        <v>5.51</v>
      </c>
      <c r="J20" s="583">
        <v>6.35</v>
      </c>
      <c r="K20" s="289">
        <v>5.94</v>
      </c>
      <c r="L20" s="289">
        <v>5.93</v>
      </c>
      <c r="M20" s="289">
        <v>7.16</v>
      </c>
      <c r="N20" s="289">
        <v>9.3000000000000007</v>
      </c>
      <c r="O20" s="289">
        <v>7.86</v>
      </c>
      <c r="P20" s="289">
        <v>7.8</v>
      </c>
      <c r="Q20" s="101">
        <f t="shared" si="1"/>
        <v>6.9133333333333331</v>
      </c>
      <c r="R20" s="102">
        <f t="shared" si="2"/>
        <v>9.3000000000000007</v>
      </c>
      <c r="S20" s="102">
        <f t="shared" si="0"/>
        <v>6.0866666666666669</v>
      </c>
      <c r="T20" s="6"/>
      <c r="U20" s="6"/>
      <c r="V20" s="6"/>
      <c r="W20" s="6"/>
      <c r="X20" s="6"/>
    </row>
    <row r="21" spans="1:24">
      <c r="A21" s="277" t="s">
        <v>182</v>
      </c>
      <c r="B21" s="289">
        <v>2.42</v>
      </c>
      <c r="C21" s="289">
        <v>1.52</v>
      </c>
      <c r="D21" s="289"/>
      <c r="E21" s="289">
        <v>8.61</v>
      </c>
      <c r="F21" s="289">
        <v>7.07</v>
      </c>
      <c r="G21" s="289">
        <v>7.54</v>
      </c>
      <c r="H21" s="289">
        <v>5.05</v>
      </c>
      <c r="I21" s="289">
        <v>4.84</v>
      </c>
      <c r="J21" s="583">
        <v>5.78</v>
      </c>
      <c r="K21" s="289">
        <v>5.89</v>
      </c>
      <c r="L21" s="289">
        <v>5.91</v>
      </c>
      <c r="M21" s="289">
        <v>7.22</v>
      </c>
      <c r="N21" s="289">
        <v>8.8000000000000007</v>
      </c>
      <c r="O21" s="289">
        <v>7.75</v>
      </c>
      <c r="P21" s="289">
        <v>6.45</v>
      </c>
      <c r="Q21" s="101">
        <f t="shared" si="1"/>
        <v>6.0607142857142851</v>
      </c>
      <c r="R21" s="102">
        <f t="shared" si="2"/>
        <v>8.8000000000000007</v>
      </c>
      <c r="S21" s="102">
        <f t="shared" si="0"/>
        <v>5.7816666666666672</v>
      </c>
      <c r="T21" s="6"/>
      <c r="U21" s="6"/>
      <c r="V21" s="6"/>
      <c r="W21" s="6"/>
    </row>
    <row r="22" spans="1:24">
      <c r="A22" s="284" t="s">
        <v>373</v>
      </c>
      <c r="B22" s="289">
        <f>AVERAGE(B7:B10)</f>
        <v>12.112500000000001</v>
      </c>
      <c r="C22" s="289">
        <f t="shared" ref="C22:P22" si="3">AVERAGE(C7:C10)</f>
        <v>11.579999999999998</v>
      </c>
      <c r="D22" s="289">
        <f t="shared" si="3"/>
        <v>10.847499999999998</v>
      </c>
      <c r="E22" s="289">
        <f t="shared" si="3"/>
        <v>10.615</v>
      </c>
      <c r="F22" s="289">
        <f t="shared" si="3"/>
        <v>9.7149999999999999</v>
      </c>
      <c r="G22" s="289">
        <f t="shared" si="3"/>
        <v>8.3774999999999995</v>
      </c>
      <c r="H22" s="289">
        <f t="shared" si="3"/>
        <v>7.375</v>
      </c>
      <c r="I22" s="289">
        <f t="shared" si="3"/>
        <v>8.0274999999999999</v>
      </c>
      <c r="J22" s="289">
        <f t="shared" si="3"/>
        <v>9.192499999999999</v>
      </c>
      <c r="K22" s="289">
        <f t="shared" si="3"/>
        <v>6.3199999999999994</v>
      </c>
      <c r="L22" s="289">
        <f t="shared" si="3"/>
        <v>7.0425000000000004</v>
      </c>
      <c r="M22" s="289">
        <f t="shared" si="3"/>
        <v>8.2424999999999997</v>
      </c>
      <c r="N22" s="289">
        <f t="shared" si="3"/>
        <v>9.6549999999999994</v>
      </c>
      <c r="O22" s="289">
        <f t="shared" si="3"/>
        <v>10.047499999999999</v>
      </c>
      <c r="P22" s="289">
        <f t="shared" si="3"/>
        <v>11.942499999999999</v>
      </c>
      <c r="Q22" s="289">
        <f t="shared" ref="Q22:S22" si="4">AVERAGE(Q7:Q10)</f>
        <v>9.4061666666666657</v>
      </c>
      <c r="R22" s="289">
        <f t="shared" si="4"/>
        <v>12.135</v>
      </c>
      <c r="S22" s="289">
        <f t="shared" si="4"/>
        <v>7.7000000000000011</v>
      </c>
    </row>
    <row r="23" spans="1:24">
      <c r="A23" s="284" t="s">
        <v>374</v>
      </c>
      <c r="B23" s="289">
        <f>AVERAGE(B7:B21)</f>
        <v>9.3613333333333326</v>
      </c>
      <c r="C23" s="289">
        <f t="shared" ref="C23:P23" si="5">AVERAGE(C7:C21)</f>
        <v>7.9819999999999984</v>
      </c>
      <c r="D23" s="289">
        <f t="shared" si="5"/>
        <v>10.30142857142857</v>
      </c>
      <c r="E23" s="289">
        <f t="shared" si="5"/>
        <v>10.107333333333335</v>
      </c>
      <c r="F23" s="289">
        <f t="shared" si="5"/>
        <v>8.7913333333333341</v>
      </c>
      <c r="G23" s="289">
        <f t="shared" si="5"/>
        <v>7.9913333333333334</v>
      </c>
      <c r="H23" s="289">
        <f t="shared" si="5"/>
        <v>6.8999999999999977</v>
      </c>
      <c r="I23" s="289">
        <f t="shared" si="5"/>
        <v>7.0206666666666679</v>
      </c>
      <c r="J23" s="289">
        <f t="shared" si="5"/>
        <v>8.1939999999999991</v>
      </c>
      <c r="K23" s="289">
        <f t="shared" si="5"/>
        <v>6.0659999999999998</v>
      </c>
      <c r="L23" s="289">
        <f t="shared" si="5"/>
        <v>6.6653333333333329</v>
      </c>
      <c r="M23" s="289">
        <f t="shared" si="5"/>
        <v>7.7759999999999998</v>
      </c>
      <c r="N23" s="289">
        <f t="shared" si="5"/>
        <v>9.4726666666666688</v>
      </c>
      <c r="O23" s="289">
        <f t="shared" si="5"/>
        <v>9.42</v>
      </c>
      <c r="P23" s="289">
        <f t="shared" si="5"/>
        <v>10.641999999999999</v>
      </c>
      <c r="Q23" s="289">
        <f t="shared" ref="Q23:S23" si="6">AVERAGE(Q7:Q21)</f>
        <v>8.427247619047618</v>
      </c>
      <c r="R23" s="289">
        <f t="shared" si="6"/>
        <v>10.997333333333335</v>
      </c>
      <c r="S23" s="289">
        <f t="shared" si="6"/>
        <v>7.1036666666666664</v>
      </c>
    </row>
    <row r="24" spans="1:24" ht="15.5">
      <c r="A24" s="1099" t="s">
        <v>357</v>
      </c>
      <c r="B24" s="1100"/>
      <c r="C24" s="1100"/>
      <c r="D24" s="1100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  <c r="P24" s="1100"/>
      <c r="Q24" s="1100"/>
      <c r="R24" s="1100"/>
      <c r="S24" s="1101"/>
    </row>
    <row r="25" spans="1:24">
      <c r="A25" s="277" t="s">
        <v>274</v>
      </c>
      <c r="B25" s="289">
        <v>12.14</v>
      </c>
      <c r="C25" s="289">
        <v>12.59</v>
      </c>
      <c r="D25" s="289">
        <v>11.3</v>
      </c>
      <c r="E25" s="289">
        <v>10.45</v>
      </c>
      <c r="F25" s="289">
        <v>9.75</v>
      </c>
      <c r="G25" s="289">
        <v>8.7200000000000006</v>
      </c>
      <c r="H25" s="289">
        <v>7.63</v>
      </c>
      <c r="I25" s="289">
        <v>7.53</v>
      </c>
      <c r="J25" s="289">
        <v>9.3000000000000007</v>
      </c>
      <c r="K25" s="289">
        <v>6.1</v>
      </c>
      <c r="L25" s="289">
        <v>6.8</v>
      </c>
      <c r="M25" s="289">
        <v>8.0399999999999991</v>
      </c>
      <c r="N25" s="289">
        <v>9.64</v>
      </c>
      <c r="O25" s="289">
        <v>9.99</v>
      </c>
      <c r="P25" s="289">
        <v>10.85</v>
      </c>
      <c r="Q25" s="101">
        <f t="shared" ref="Q25:Q36" si="7">AVERAGE(B25:P25)</f>
        <v>9.3886666666666656</v>
      </c>
      <c r="R25" s="102">
        <f t="shared" ref="R25:R36" si="8">MAX(B25:P25)</f>
        <v>12.59</v>
      </c>
      <c r="S25" s="102">
        <f t="shared" si="0"/>
        <v>7.5666666666666664</v>
      </c>
    </row>
    <row r="26" spans="1:24">
      <c r="A26" s="277" t="s">
        <v>151</v>
      </c>
      <c r="B26" s="289">
        <v>11.72</v>
      </c>
      <c r="C26" s="289">
        <v>12.04</v>
      </c>
      <c r="D26" s="289">
        <v>10.74</v>
      </c>
      <c r="E26" s="289">
        <v>10.55</v>
      </c>
      <c r="F26" s="289">
        <v>9.56</v>
      </c>
      <c r="G26" s="289">
        <v>8.4700000000000006</v>
      </c>
      <c r="H26" s="289">
        <v>7.49</v>
      </c>
      <c r="I26" s="289">
        <v>7.58</v>
      </c>
      <c r="J26" s="289">
        <v>8.84</v>
      </c>
      <c r="K26" s="289">
        <v>6.06</v>
      </c>
      <c r="L26" s="289">
        <v>7.03</v>
      </c>
      <c r="M26" s="289">
        <v>7.86</v>
      </c>
      <c r="N26" s="289">
        <v>9.59</v>
      </c>
      <c r="O26" s="289">
        <v>9.7100000000000009</v>
      </c>
      <c r="P26" s="289">
        <v>11.15</v>
      </c>
      <c r="Q26" s="101">
        <f t="shared" si="7"/>
        <v>9.2260000000000009</v>
      </c>
      <c r="R26" s="102">
        <f t="shared" si="8"/>
        <v>12.04</v>
      </c>
      <c r="S26" s="102">
        <f t="shared" si="0"/>
        <v>7.4766666666666666</v>
      </c>
    </row>
    <row r="27" spans="1:24">
      <c r="A27" s="277" t="s">
        <v>275</v>
      </c>
      <c r="B27" s="289">
        <v>11.71</v>
      </c>
      <c r="C27" s="289">
        <v>11.44</v>
      </c>
      <c r="D27" s="289">
        <v>10.96</v>
      </c>
      <c r="E27" s="289">
        <v>10.4</v>
      </c>
      <c r="F27" s="289">
        <v>9.32</v>
      </c>
      <c r="G27" s="289">
        <v>8.0500000000000007</v>
      </c>
      <c r="H27" s="289">
        <v>7.37</v>
      </c>
      <c r="I27" s="289">
        <v>7.56</v>
      </c>
      <c r="J27" s="289">
        <v>8.76</v>
      </c>
      <c r="K27" s="289">
        <v>5.95</v>
      </c>
      <c r="L27" s="289">
        <v>6.93</v>
      </c>
      <c r="M27" s="289">
        <v>7.89</v>
      </c>
      <c r="N27" s="289">
        <v>9.42</v>
      </c>
      <c r="O27" s="289">
        <v>9.6999999999999993</v>
      </c>
      <c r="P27" s="289">
        <v>11.22</v>
      </c>
      <c r="Q27" s="101">
        <f t="shared" si="7"/>
        <v>9.1120000000000019</v>
      </c>
      <c r="R27" s="102">
        <f t="shared" si="8"/>
        <v>11.71</v>
      </c>
      <c r="S27" s="102">
        <f t="shared" si="0"/>
        <v>7.4099999999999993</v>
      </c>
    </row>
    <row r="28" spans="1:24">
      <c r="A28" s="277" t="s">
        <v>152</v>
      </c>
      <c r="B28" s="289">
        <v>11.92</v>
      </c>
      <c r="C28" s="289">
        <v>11.34</v>
      </c>
      <c r="D28" s="289">
        <v>10.96</v>
      </c>
      <c r="E28" s="289">
        <v>10.44</v>
      </c>
      <c r="F28" s="289">
        <v>9.4</v>
      </c>
      <c r="G28" s="289">
        <v>8.24</v>
      </c>
      <c r="H28" s="289">
        <v>6.8</v>
      </c>
      <c r="I28" s="289">
        <v>7.47</v>
      </c>
      <c r="J28" s="289">
        <v>8.8000000000000007</v>
      </c>
      <c r="K28" s="289">
        <v>5.87</v>
      </c>
      <c r="L28" s="289">
        <v>6.84</v>
      </c>
      <c r="M28" s="289">
        <v>7.76</v>
      </c>
      <c r="N28" s="289">
        <v>9.32</v>
      </c>
      <c r="O28" s="289">
        <v>9.73</v>
      </c>
      <c r="P28" s="289">
        <v>11.25</v>
      </c>
      <c r="Q28" s="101">
        <f t="shared" si="7"/>
        <v>9.0759999999999987</v>
      </c>
      <c r="R28" s="102">
        <f t="shared" si="8"/>
        <v>11.92</v>
      </c>
      <c r="S28" s="102">
        <f t="shared" si="0"/>
        <v>7.2566666666666668</v>
      </c>
    </row>
    <row r="29" spans="1:24">
      <c r="A29" s="277" t="s">
        <v>276</v>
      </c>
      <c r="B29" s="289">
        <v>11.8</v>
      </c>
      <c r="C29" s="289">
        <v>10.75</v>
      </c>
      <c r="D29" s="289">
        <v>10.74</v>
      </c>
      <c r="E29" s="289">
        <v>10.42</v>
      </c>
      <c r="F29" s="289">
        <v>9.26</v>
      </c>
      <c r="G29" s="289">
        <v>8.34</v>
      </c>
      <c r="H29" s="289">
        <v>7.16</v>
      </c>
      <c r="I29" s="289">
        <v>7.11</v>
      </c>
      <c r="J29" s="289">
        <v>8.7799999999999994</v>
      </c>
      <c r="K29" s="289">
        <v>6.15</v>
      </c>
      <c r="L29" s="289">
        <v>6.77</v>
      </c>
      <c r="M29" s="289">
        <v>7.71</v>
      </c>
      <c r="N29" s="289">
        <v>9.41</v>
      </c>
      <c r="O29" s="289">
        <v>9.8699999999999992</v>
      </c>
      <c r="P29" s="289">
        <v>10.95</v>
      </c>
      <c r="Q29" s="101">
        <f t="shared" si="7"/>
        <v>9.0146666666666668</v>
      </c>
      <c r="R29" s="102">
        <f t="shared" si="8"/>
        <v>11.8</v>
      </c>
      <c r="S29" s="102">
        <f t="shared" si="0"/>
        <v>7.28</v>
      </c>
    </row>
    <row r="30" spans="1:24">
      <c r="A30" s="277" t="s">
        <v>153</v>
      </c>
      <c r="B30" s="289">
        <v>11.62</v>
      </c>
      <c r="C30" s="289">
        <v>9.8699999999999992</v>
      </c>
      <c r="D30" s="289">
        <v>10.82</v>
      </c>
      <c r="E30" s="289">
        <v>10.63</v>
      </c>
      <c r="F30" s="289">
        <v>9.18</v>
      </c>
      <c r="G30" s="289">
        <v>8.34</v>
      </c>
      <c r="H30" s="289">
        <v>7.06</v>
      </c>
      <c r="I30" s="289">
        <v>7.07</v>
      </c>
      <c r="J30" s="289">
        <v>8.69</v>
      </c>
      <c r="K30" s="289">
        <v>5.77</v>
      </c>
      <c r="L30" s="289">
        <v>6.74</v>
      </c>
      <c r="M30" s="289">
        <v>7.81</v>
      </c>
      <c r="N30" s="289">
        <v>9.2899999999999991</v>
      </c>
      <c r="O30" s="289">
        <v>9.75</v>
      </c>
      <c r="P30" s="289">
        <v>11.02</v>
      </c>
      <c r="Q30" s="101">
        <f t="shared" si="7"/>
        <v>8.9106666666666658</v>
      </c>
      <c r="R30" s="102">
        <f t="shared" si="8"/>
        <v>11.62</v>
      </c>
      <c r="S30" s="102">
        <f t="shared" si="0"/>
        <v>7.19</v>
      </c>
    </row>
    <row r="31" spans="1:24">
      <c r="A31" s="277" t="s">
        <v>277</v>
      </c>
      <c r="B31" s="289">
        <v>10.96</v>
      </c>
      <c r="C31" s="289">
        <v>9.31</v>
      </c>
      <c r="D31" s="289">
        <v>10.69</v>
      </c>
      <c r="E31" s="289">
        <v>10.220000000000001</v>
      </c>
      <c r="F31" s="289">
        <v>8.7799999999999994</v>
      </c>
      <c r="G31" s="289">
        <v>8.18</v>
      </c>
      <c r="H31" s="289">
        <v>7.01</v>
      </c>
      <c r="I31" s="289">
        <v>7.02</v>
      </c>
      <c r="J31" s="289">
        <v>7.9</v>
      </c>
      <c r="K31" s="289">
        <v>5.85</v>
      </c>
      <c r="L31" s="289">
        <v>6.62</v>
      </c>
      <c r="M31" s="289">
        <v>7.68</v>
      </c>
      <c r="N31" s="289">
        <v>9.26</v>
      </c>
      <c r="O31" s="289">
        <v>9.75</v>
      </c>
      <c r="P31" s="289">
        <v>11.02</v>
      </c>
      <c r="Q31" s="101">
        <f t="shared" si="7"/>
        <v>8.6833333333333336</v>
      </c>
      <c r="R31" s="102">
        <f t="shared" si="8"/>
        <v>11.02</v>
      </c>
      <c r="S31" s="102">
        <f t="shared" si="0"/>
        <v>7.0133333333333328</v>
      </c>
    </row>
    <row r="32" spans="1:24">
      <c r="A32" s="277" t="s">
        <v>154</v>
      </c>
      <c r="B32" s="289">
        <v>10.14</v>
      </c>
      <c r="C32" s="289">
        <v>9.32</v>
      </c>
      <c r="D32" s="289">
        <v>10.72</v>
      </c>
      <c r="E32" s="289">
        <v>10.1</v>
      </c>
      <c r="F32" s="289">
        <v>8.81</v>
      </c>
      <c r="G32" s="289">
        <v>7.9</v>
      </c>
      <c r="H32" s="289">
        <v>7.08</v>
      </c>
      <c r="I32" s="289">
        <v>6.94</v>
      </c>
      <c r="J32" s="289">
        <v>8.2100000000000009</v>
      </c>
      <c r="K32" s="289">
        <v>5.87</v>
      </c>
      <c r="L32" s="289">
        <v>6.67</v>
      </c>
      <c r="M32" s="289">
        <v>7.36</v>
      </c>
      <c r="N32" s="289">
        <v>9.16</v>
      </c>
      <c r="O32" s="289">
        <v>9.5500000000000007</v>
      </c>
      <c r="P32" s="289">
        <v>11.02</v>
      </c>
      <c r="Q32" s="101">
        <f t="shared" si="7"/>
        <v>8.59</v>
      </c>
      <c r="R32" s="102">
        <f t="shared" si="8"/>
        <v>11.02</v>
      </c>
      <c r="S32" s="102">
        <f t="shared" si="0"/>
        <v>7.0216666666666674</v>
      </c>
    </row>
    <row r="33" spans="1:19">
      <c r="A33" s="277" t="s">
        <v>155</v>
      </c>
      <c r="B33" s="289">
        <v>9.1999999999999993</v>
      </c>
      <c r="C33" s="289">
        <v>8.5500000000000007</v>
      </c>
      <c r="D33" s="289">
        <v>10.71</v>
      </c>
      <c r="E33" s="289">
        <v>10.26</v>
      </c>
      <c r="F33" s="289">
        <v>8.6300000000000008</v>
      </c>
      <c r="G33" s="289">
        <v>7.93</v>
      </c>
      <c r="H33" s="289">
        <v>6.93</v>
      </c>
      <c r="I33" s="289">
        <v>6.87</v>
      </c>
      <c r="J33" s="289">
        <v>8.14</v>
      </c>
      <c r="K33" s="289">
        <v>5.82</v>
      </c>
      <c r="L33" s="289">
        <v>6.55</v>
      </c>
      <c r="M33" s="289">
        <v>7.42</v>
      </c>
      <c r="N33" s="289">
        <v>9.2200000000000006</v>
      </c>
      <c r="O33" s="289">
        <v>9.5399999999999991</v>
      </c>
      <c r="P33" s="289">
        <v>10.88</v>
      </c>
      <c r="Q33" s="101">
        <f t="shared" si="7"/>
        <v>8.4433333333333316</v>
      </c>
      <c r="R33" s="102">
        <f t="shared" si="8"/>
        <v>10.88</v>
      </c>
      <c r="S33" s="102">
        <f t="shared" si="0"/>
        <v>6.955000000000001</v>
      </c>
    </row>
    <row r="34" spans="1:19">
      <c r="A34" s="277" t="s">
        <v>156</v>
      </c>
      <c r="B34" s="289">
        <v>8.34</v>
      </c>
      <c r="C34" s="289">
        <v>5.58</v>
      </c>
      <c r="D34" s="289">
        <v>10.63</v>
      </c>
      <c r="E34" s="289">
        <v>9.9</v>
      </c>
      <c r="F34" s="289">
        <v>8.3699999999999992</v>
      </c>
      <c r="G34" s="289">
        <v>7.96</v>
      </c>
      <c r="H34" s="289">
        <v>6.87</v>
      </c>
      <c r="I34" s="289">
        <v>6.78</v>
      </c>
      <c r="J34" s="289">
        <v>8.14</v>
      </c>
      <c r="K34" s="289">
        <v>5.72</v>
      </c>
      <c r="L34" s="289">
        <v>6.47</v>
      </c>
      <c r="M34" s="289">
        <v>7.34</v>
      </c>
      <c r="N34" s="289">
        <v>9.2799999999999994</v>
      </c>
      <c r="O34" s="289">
        <v>9.35</v>
      </c>
      <c r="P34" s="289">
        <v>10.53</v>
      </c>
      <c r="Q34" s="101">
        <f t="shared" si="7"/>
        <v>8.0839999999999996</v>
      </c>
      <c r="R34" s="102">
        <f t="shared" si="8"/>
        <v>10.63</v>
      </c>
      <c r="S34" s="102">
        <f t="shared" si="0"/>
        <v>6.8866666666666658</v>
      </c>
    </row>
    <row r="35" spans="1:19">
      <c r="A35" s="277" t="s">
        <v>157</v>
      </c>
      <c r="B35" s="289">
        <v>7.36</v>
      </c>
      <c r="C35" s="289">
        <v>2.56</v>
      </c>
      <c r="D35" s="289">
        <v>10.39</v>
      </c>
      <c r="E35" s="289">
        <v>9.82</v>
      </c>
      <c r="F35" s="289">
        <v>8.11</v>
      </c>
      <c r="G35" s="289">
        <v>7.85</v>
      </c>
      <c r="H35" s="289">
        <v>6.71</v>
      </c>
      <c r="I35" s="289">
        <v>6.75</v>
      </c>
      <c r="J35" s="289">
        <v>7.92</v>
      </c>
      <c r="K35" s="289">
        <v>5.42</v>
      </c>
      <c r="L35" s="289">
        <v>5.96</v>
      </c>
      <c r="M35" s="289">
        <v>7.25</v>
      </c>
      <c r="N35" s="289">
        <v>9.1</v>
      </c>
      <c r="O35" s="289">
        <v>9.36</v>
      </c>
      <c r="P35" s="289">
        <v>10.15</v>
      </c>
      <c r="Q35" s="101">
        <f t="shared" si="7"/>
        <v>7.6473333333333331</v>
      </c>
      <c r="R35" s="102">
        <f t="shared" si="8"/>
        <v>10.39</v>
      </c>
      <c r="S35" s="102">
        <f t="shared" si="0"/>
        <v>6.6683333333333339</v>
      </c>
    </row>
    <row r="36" spans="1:19">
      <c r="A36" s="277" t="s">
        <v>158</v>
      </c>
      <c r="B36" s="289">
        <v>6</v>
      </c>
      <c r="C36" s="289">
        <v>1.74</v>
      </c>
      <c r="D36" s="289">
        <v>9.91</v>
      </c>
      <c r="E36" s="289">
        <v>9.7200000000000006</v>
      </c>
      <c r="F36" s="289">
        <v>8.16</v>
      </c>
      <c r="G36" s="289">
        <v>7.81</v>
      </c>
      <c r="H36" s="289">
        <v>5.94</v>
      </c>
      <c r="I36" s="289">
        <v>5.77</v>
      </c>
      <c r="J36" s="289">
        <v>6.8</v>
      </c>
      <c r="K36" s="289">
        <v>5.83</v>
      </c>
      <c r="L36" s="289">
        <v>6.11</v>
      </c>
      <c r="M36" s="289">
        <v>7.22</v>
      </c>
      <c r="N36" s="289">
        <v>9.08</v>
      </c>
      <c r="O36" s="289">
        <v>6.63</v>
      </c>
      <c r="P36" s="289">
        <v>9.7200000000000006</v>
      </c>
      <c r="Q36" s="101">
        <f t="shared" si="7"/>
        <v>7.0959999999999992</v>
      </c>
      <c r="R36" s="102">
        <f t="shared" si="8"/>
        <v>9.91</v>
      </c>
      <c r="S36" s="102">
        <f t="shared" si="0"/>
        <v>6.2783333333333333</v>
      </c>
    </row>
    <row r="37" spans="1:19">
      <c r="A37" s="284" t="s">
        <v>373</v>
      </c>
      <c r="B37" s="289">
        <f>AVERAGE(B25:B28)</f>
        <v>11.8725</v>
      </c>
      <c r="C37" s="289">
        <f t="shared" ref="C37:P37" si="9">AVERAGE(C25:C28)</f>
        <v>11.852499999999999</v>
      </c>
      <c r="D37" s="289">
        <f t="shared" si="9"/>
        <v>10.99</v>
      </c>
      <c r="E37" s="289">
        <f t="shared" si="9"/>
        <v>10.459999999999999</v>
      </c>
      <c r="F37" s="289">
        <f t="shared" si="9"/>
        <v>9.5075000000000003</v>
      </c>
      <c r="G37" s="289">
        <f t="shared" si="9"/>
        <v>8.370000000000001</v>
      </c>
      <c r="H37" s="289">
        <f t="shared" si="9"/>
        <v>7.3225000000000007</v>
      </c>
      <c r="I37" s="289">
        <f t="shared" si="9"/>
        <v>7.5349999999999993</v>
      </c>
      <c r="J37" s="289">
        <f t="shared" si="9"/>
        <v>8.9250000000000007</v>
      </c>
      <c r="K37" s="289">
        <f t="shared" si="9"/>
        <v>5.9950000000000001</v>
      </c>
      <c r="L37" s="289">
        <f t="shared" si="9"/>
        <v>6.8999999999999995</v>
      </c>
      <c r="M37" s="289">
        <f t="shared" si="9"/>
        <v>7.8874999999999993</v>
      </c>
      <c r="N37" s="289">
        <f t="shared" si="9"/>
        <v>9.4924999999999997</v>
      </c>
      <c r="O37" s="289">
        <f t="shared" si="9"/>
        <v>9.7825000000000006</v>
      </c>
      <c r="P37" s="289">
        <f t="shared" si="9"/>
        <v>11.1175</v>
      </c>
      <c r="Q37" s="289">
        <f>AVERAGE(Q25:Q28)</f>
        <v>9.2006666666666668</v>
      </c>
      <c r="R37" s="289">
        <f>AVERAGE(R25:R28)</f>
        <v>12.065000000000001</v>
      </c>
      <c r="S37" s="289">
        <f>AVERAGE(S25:S28)</f>
        <v>7.4275000000000002</v>
      </c>
    </row>
    <row r="38" spans="1:19">
      <c r="A38" s="277" t="s">
        <v>371</v>
      </c>
      <c r="B38" s="289">
        <f t="shared" ref="B38:P38" si="10">AVERAGE(B25:B36)</f>
        <v>10.242500000000001</v>
      </c>
      <c r="C38" s="289">
        <f t="shared" si="10"/>
        <v>8.7574999999999985</v>
      </c>
      <c r="D38" s="289">
        <f t="shared" si="10"/>
        <v>10.714166666666669</v>
      </c>
      <c r="E38" s="289">
        <f t="shared" si="10"/>
        <v>10.2425</v>
      </c>
      <c r="F38" s="289">
        <f t="shared" si="10"/>
        <v>8.9441666666666659</v>
      </c>
      <c r="G38" s="289">
        <f t="shared" si="10"/>
        <v>8.1491666666666678</v>
      </c>
      <c r="H38" s="289">
        <f t="shared" si="10"/>
        <v>7.0041666666666664</v>
      </c>
      <c r="I38" s="289">
        <f t="shared" si="10"/>
        <v>7.0375000000000005</v>
      </c>
      <c r="J38" s="289">
        <f t="shared" si="10"/>
        <v>8.3566666666666674</v>
      </c>
      <c r="K38" s="289">
        <f t="shared" si="10"/>
        <v>5.8674999999999997</v>
      </c>
      <c r="L38" s="289">
        <f t="shared" si="10"/>
        <v>6.6241666666666665</v>
      </c>
      <c r="M38" s="289">
        <f t="shared" si="10"/>
        <v>7.6116666666666672</v>
      </c>
      <c r="N38" s="289"/>
      <c r="O38" s="289">
        <f t="shared" si="10"/>
        <v>9.4108333333333327</v>
      </c>
      <c r="P38" s="289">
        <f t="shared" si="10"/>
        <v>10.813333333333333</v>
      </c>
      <c r="Q38" s="289">
        <f>AVERAGE(Q25:Q36)</f>
        <v>8.6059999999999999</v>
      </c>
      <c r="R38" s="289">
        <f>AVERAGE(R25:R36)</f>
        <v>11.294166666666667</v>
      </c>
      <c r="S38" s="289">
        <f>AVERAGE(S25:S36)</f>
        <v>7.0836111111111117</v>
      </c>
    </row>
    <row r="39" spans="1:19" ht="15.5">
      <c r="A39" s="1099" t="s">
        <v>358</v>
      </c>
      <c r="B39" s="1100"/>
      <c r="C39" s="1100"/>
      <c r="D39" s="1100"/>
      <c r="E39" s="1100"/>
      <c r="F39" s="1100"/>
      <c r="G39" s="1100"/>
      <c r="H39" s="1100"/>
      <c r="I39" s="1100"/>
      <c r="J39" s="1100"/>
      <c r="K39" s="1100"/>
      <c r="L39" s="1100"/>
      <c r="M39" s="1100"/>
      <c r="N39" s="1100"/>
      <c r="O39" s="1100"/>
      <c r="P39" s="1100"/>
      <c r="Q39" s="1100"/>
      <c r="R39" s="1100"/>
      <c r="S39" s="1101"/>
    </row>
    <row r="40" spans="1:19">
      <c r="A40" s="277" t="s">
        <v>274</v>
      </c>
      <c r="B40" s="289"/>
      <c r="C40" s="289">
        <v>11.86</v>
      </c>
      <c r="D40" s="289">
        <v>10.79</v>
      </c>
      <c r="E40" s="289">
        <v>10.65</v>
      </c>
      <c r="F40" s="289">
        <v>9.6999999999999993</v>
      </c>
      <c r="G40" s="289">
        <v>8.61</v>
      </c>
      <c r="H40" s="289">
        <v>7.4</v>
      </c>
      <c r="I40" s="289">
        <v>8.5</v>
      </c>
      <c r="J40" s="289">
        <v>9.01</v>
      </c>
      <c r="K40" s="289">
        <v>6.06</v>
      </c>
      <c r="L40" s="289">
        <v>7.05</v>
      </c>
      <c r="M40" s="289">
        <v>8.44</v>
      </c>
      <c r="N40" s="289">
        <v>9.81</v>
      </c>
      <c r="O40" s="289">
        <v>10.07</v>
      </c>
      <c r="P40" s="289">
        <v>12.5</v>
      </c>
      <c r="Q40" s="101">
        <f t="shared" ref="Q40:Q49" si="11">AVERAGE(B40:P40)</f>
        <v>9.3178571428571413</v>
      </c>
      <c r="R40" s="102">
        <f t="shared" ref="R40:R49" si="12">MAX(B40:P40)</f>
        <v>12.5</v>
      </c>
      <c r="S40" s="102">
        <f t="shared" si="0"/>
        <v>7.7433333333333323</v>
      </c>
    </row>
    <row r="41" spans="1:19">
      <c r="A41" s="277" t="s">
        <v>151</v>
      </c>
      <c r="B41" s="289"/>
      <c r="C41" s="289">
        <v>12.07</v>
      </c>
      <c r="D41" s="289">
        <v>10.59</v>
      </c>
      <c r="E41" s="289">
        <v>10.48</v>
      </c>
      <c r="F41" s="289">
        <v>9.61</v>
      </c>
      <c r="G41" s="289">
        <v>8.1999999999999993</v>
      </c>
      <c r="H41" s="289">
        <v>7.38</v>
      </c>
      <c r="I41" s="289">
        <v>7.56</v>
      </c>
      <c r="J41" s="289">
        <v>9</v>
      </c>
      <c r="K41" s="289">
        <v>6.05</v>
      </c>
      <c r="L41" s="289">
        <v>6.96</v>
      </c>
      <c r="M41" s="289">
        <v>8.31</v>
      </c>
      <c r="N41" s="289">
        <v>9.6199999999999992</v>
      </c>
      <c r="O41" s="289">
        <v>9.8000000000000007</v>
      </c>
      <c r="P41" s="289">
        <v>11.82</v>
      </c>
      <c r="Q41" s="101">
        <f t="shared" si="11"/>
        <v>9.1035714285714278</v>
      </c>
      <c r="R41" s="102">
        <f t="shared" si="12"/>
        <v>12.07</v>
      </c>
      <c r="S41" s="102">
        <f t="shared" si="0"/>
        <v>7.543333333333333</v>
      </c>
    </row>
    <row r="42" spans="1:19">
      <c r="A42" s="277" t="s">
        <v>275</v>
      </c>
      <c r="B42" s="289"/>
      <c r="C42" s="289">
        <v>11.48</v>
      </c>
      <c r="D42" s="289">
        <v>10.72</v>
      </c>
      <c r="E42" s="289">
        <v>10.42</v>
      </c>
      <c r="F42" s="289">
        <v>9.41</v>
      </c>
      <c r="G42" s="289">
        <v>8.15</v>
      </c>
      <c r="H42" s="289">
        <v>7.15</v>
      </c>
      <c r="I42" s="289">
        <v>7.27</v>
      </c>
      <c r="J42" s="289">
        <v>9.0299999999999994</v>
      </c>
      <c r="K42" s="289">
        <v>5.88</v>
      </c>
      <c r="L42" s="289">
        <v>6.9</v>
      </c>
      <c r="M42" s="289">
        <v>8.25</v>
      </c>
      <c r="N42" s="289">
        <v>9.48</v>
      </c>
      <c r="O42" s="289">
        <v>9.6999999999999993</v>
      </c>
      <c r="P42" s="289">
        <v>11.45</v>
      </c>
      <c r="Q42" s="101">
        <f t="shared" si="11"/>
        <v>8.9492857142857147</v>
      </c>
      <c r="R42" s="102">
        <f t="shared" si="12"/>
        <v>11.48</v>
      </c>
      <c r="S42" s="102">
        <f t="shared" si="0"/>
        <v>7.4133333333333331</v>
      </c>
    </row>
    <row r="43" spans="1:19">
      <c r="A43" s="277" t="s">
        <v>152</v>
      </c>
      <c r="B43" s="289"/>
      <c r="C43" s="289">
        <v>10.68</v>
      </c>
      <c r="D43" s="289">
        <v>10.69</v>
      </c>
      <c r="E43" s="289">
        <v>10.44</v>
      </c>
      <c r="F43" s="289">
        <v>9.1999999999999993</v>
      </c>
      <c r="G43" s="289">
        <v>8.09</v>
      </c>
      <c r="H43" s="289">
        <v>7.25</v>
      </c>
      <c r="I43" s="289">
        <v>7.2</v>
      </c>
      <c r="J43" s="289">
        <v>8.82</v>
      </c>
      <c r="K43" s="289">
        <v>6.02</v>
      </c>
      <c r="L43" s="289">
        <v>6.84</v>
      </c>
      <c r="M43" s="289">
        <v>8.18</v>
      </c>
      <c r="N43" s="289">
        <v>9.44</v>
      </c>
      <c r="O43" s="289">
        <v>9.73</v>
      </c>
      <c r="P43" s="289">
        <v>11.45</v>
      </c>
      <c r="Q43" s="101">
        <f t="shared" si="11"/>
        <v>8.8592857142857149</v>
      </c>
      <c r="R43" s="102">
        <f t="shared" si="12"/>
        <v>11.45</v>
      </c>
      <c r="S43" s="102">
        <f t="shared" si="0"/>
        <v>7.3849999999999989</v>
      </c>
    </row>
    <row r="44" spans="1:19">
      <c r="A44" s="277" t="s">
        <v>276</v>
      </c>
      <c r="B44" s="289"/>
      <c r="C44" s="289">
        <v>9.9600000000000009</v>
      </c>
      <c r="D44" s="289">
        <v>10.61</v>
      </c>
      <c r="E44" s="289">
        <v>10.54</v>
      </c>
      <c r="F44" s="289">
        <v>9.3000000000000007</v>
      </c>
      <c r="G44" s="289">
        <v>7.95</v>
      </c>
      <c r="H44" s="289">
        <v>7.05</v>
      </c>
      <c r="I44" s="289">
        <v>7.22</v>
      </c>
      <c r="J44" s="289">
        <v>8.74</v>
      </c>
      <c r="K44" s="289">
        <v>5.96</v>
      </c>
      <c r="L44" s="289">
        <v>6.74</v>
      </c>
      <c r="M44" s="289">
        <v>8.1199999999999992</v>
      </c>
      <c r="N44" s="289">
        <v>9.51</v>
      </c>
      <c r="O44" s="289">
        <v>9.68</v>
      </c>
      <c r="P44" s="289">
        <v>11.4</v>
      </c>
      <c r="Q44" s="101">
        <f t="shared" si="11"/>
        <v>8.77</v>
      </c>
      <c r="R44" s="102">
        <f t="shared" si="12"/>
        <v>11.4</v>
      </c>
      <c r="S44" s="102">
        <f t="shared" si="0"/>
        <v>7.3049999999999997</v>
      </c>
    </row>
    <row r="45" spans="1:19">
      <c r="A45" s="277" t="s">
        <v>153</v>
      </c>
      <c r="B45" s="289"/>
      <c r="C45" s="289">
        <v>9.1</v>
      </c>
      <c r="D45" s="289">
        <v>10.6</v>
      </c>
      <c r="E45" s="289">
        <v>10.36</v>
      </c>
      <c r="F45" s="289">
        <v>9.0299999999999994</v>
      </c>
      <c r="G45" s="289">
        <v>7.94</v>
      </c>
      <c r="H45" s="289">
        <v>7.08</v>
      </c>
      <c r="I45" s="289">
        <v>7.06</v>
      </c>
      <c r="J45" s="289">
        <v>8.76</v>
      </c>
      <c r="K45" s="289">
        <v>5.99</v>
      </c>
      <c r="L45" s="289">
        <v>6.84</v>
      </c>
      <c r="M45" s="289">
        <v>7.99</v>
      </c>
      <c r="N45" s="289">
        <v>9.61</v>
      </c>
      <c r="O45" s="289">
        <v>9.73</v>
      </c>
      <c r="P45" s="289">
        <v>11.3</v>
      </c>
      <c r="Q45" s="101">
        <f t="shared" si="11"/>
        <v>8.6707142857142845</v>
      </c>
      <c r="R45" s="102">
        <f t="shared" si="12"/>
        <v>11.3</v>
      </c>
      <c r="S45" s="102">
        <f t="shared" si="0"/>
        <v>7.286666666666668</v>
      </c>
    </row>
    <row r="46" spans="1:19">
      <c r="A46" s="277" t="s">
        <v>277</v>
      </c>
      <c r="B46" s="289"/>
      <c r="C46" s="289">
        <v>8.26</v>
      </c>
      <c r="D46" s="289">
        <v>10.55</v>
      </c>
      <c r="E46" s="289">
        <v>10.37</v>
      </c>
      <c r="F46" s="289">
        <v>8.9600000000000009</v>
      </c>
      <c r="G46" s="289">
        <v>8.0399999999999991</v>
      </c>
      <c r="H46" s="289">
        <v>6.92</v>
      </c>
      <c r="I46" s="289">
        <v>6.96</v>
      </c>
      <c r="J46" s="289">
        <v>8.75</v>
      </c>
      <c r="K46" s="289">
        <v>6.09</v>
      </c>
      <c r="L46" s="289">
        <v>6.71</v>
      </c>
      <c r="M46" s="289">
        <v>7.92</v>
      </c>
      <c r="N46" s="289">
        <v>9.52</v>
      </c>
      <c r="O46" s="289">
        <v>9.61</v>
      </c>
      <c r="P46" s="289">
        <v>11.32</v>
      </c>
      <c r="Q46" s="101">
        <f t="shared" si="11"/>
        <v>8.5699999999999985</v>
      </c>
      <c r="R46" s="102">
        <f t="shared" si="12"/>
        <v>11.32</v>
      </c>
      <c r="S46" s="102">
        <f t="shared" si="0"/>
        <v>7.2250000000000005</v>
      </c>
    </row>
    <row r="47" spans="1:19">
      <c r="A47" s="277" t="s">
        <v>154</v>
      </c>
      <c r="B47" s="289"/>
      <c r="C47" s="289">
        <v>7.99</v>
      </c>
      <c r="D47" s="289">
        <v>10.56</v>
      </c>
      <c r="E47" s="289">
        <v>9.94</v>
      </c>
      <c r="F47" s="289">
        <v>8.92</v>
      </c>
      <c r="G47" s="289">
        <v>8.08</v>
      </c>
      <c r="H47" s="289">
        <v>6.89</v>
      </c>
      <c r="I47" s="289">
        <v>6.72</v>
      </c>
      <c r="J47" s="289">
        <v>8.6999999999999993</v>
      </c>
      <c r="K47" s="289">
        <v>6.18</v>
      </c>
      <c r="L47" s="289">
        <v>6.64</v>
      </c>
      <c r="M47" s="289">
        <v>7.94</v>
      </c>
      <c r="N47" s="289">
        <v>9.42</v>
      </c>
      <c r="O47" s="289">
        <v>9.6</v>
      </c>
      <c r="P47" s="289">
        <v>11.35</v>
      </c>
      <c r="Q47" s="101">
        <f t="shared" si="11"/>
        <v>8.4949999999999992</v>
      </c>
      <c r="R47" s="102">
        <f t="shared" si="12"/>
        <v>11.35</v>
      </c>
      <c r="S47" s="102">
        <f t="shared" si="0"/>
        <v>7.1783333333333319</v>
      </c>
    </row>
    <row r="48" spans="1:19" s="774" customFormat="1">
      <c r="A48" s="277" t="s">
        <v>155</v>
      </c>
      <c r="B48" s="289"/>
      <c r="C48" s="289">
        <v>7.44</v>
      </c>
      <c r="D48" s="289">
        <v>10.31</v>
      </c>
      <c r="E48" s="289">
        <v>9.83</v>
      </c>
      <c r="F48" s="289">
        <v>8.75</v>
      </c>
      <c r="G48" s="289">
        <v>8.02</v>
      </c>
      <c r="H48" s="289">
        <v>6.82</v>
      </c>
      <c r="I48" s="289">
        <v>6.82</v>
      </c>
      <c r="J48" s="289">
        <v>8.64</v>
      </c>
      <c r="K48" s="289">
        <v>5.91</v>
      </c>
      <c r="L48" s="289">
        <v>6.4</v>
      </c>
      <c r="M48" s="289">
        <v>7.66</v>
      </c>
      <c r="N48" s="289">
        <v>9.39</v>
      </c>
      <c r="O48" s="289">
        <v>9.74</v>
      </c>
      <c r="P48" s="289">
        <v>10.65</v>
      </c>
      <c r="Q48" s="101">
        <f t="shared" si="11"/>
        <v>8.3128571428571423</v>
      </c>
      <c r="R48" s="102">
        <f t="shared" si="12"/>
        <v>10.65</v>
      </c>
      <c r="S48" s="102">
        <f t="shared" si="0"/>
        <v>7.041666666666667</v>
      </c>
    </row>
    <row r="49" spans="1:19">
      <c r="A49" s="819" t="s">
        <v>156</v>
      </c>
      <c r="C49" s="585">
        <v>5.75</v>
      </c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101">
        <f t="shared" si="11"/>
        <v>5.75</v>
      </c>
      <c r="R49" s="102">
        <f t="shared" si="12"/>
        <v>5.75</v>
      </c>
      <c r="S49" s="102" t="e">
        <f t="shared" si="0"/>
        <v>#DIV/0!</v>
      </c>
    </row>
    <row r="50" spans="1:19">
      <c r="A50" s="284" t="s">
        <v>373</v>
      </c>
      <c r="B50" s="289"/>
      <c r="C50" s="289">
        <f>AVERAGE(C40:C43)</f>
        <v>11.522499999999999</v>
      </c>
      <c r="D50" s="289">
        <f t="shared" ref="D50:P50" si="13">AVERAGE(D40:D43)</f>
        <v>10.6975</v>
      </c>
      <c r="E50" s="289">
        <f t="shared" si="13"/>
        <v>10.4975</v>
      </c>
      <c r="F50" s="289">
        <f t="shared" si="13"/>
        <v>9.48</v>
      </c>
      <c r="G50" s="289">
        <f t="shared" si="13"/>
        <v>8.2624999999999993</v>
      </c>
      <c r="H50" s="289">
        <f t="shared" si="13"/>
        <v>7.2949999999999999</v>
      </c>
      <c r="I50" s="289">
        <f t="shared" si="13"/>
        <v>7.6324999999999994</v>
      </c>
      <c r="J50" s="289">
        <f t="shared" si="13"/>
        <v>8.9649999999999999</v>
      </c>
      <c r="K50" s="289">
        <f t="shared" si="13"/>
        <v>6.0024999999999995</v>
      </c>
      <c r="L50" s="289">
        <f t="shared" si="13"/>
        <v>6.9375</v>
      </c>
      <c r="M50" s="289">
        <f t="shared" si="13"/>
        <v>8.2949999999999999</v>
      </c>
      <c r="N50" s="289">
        <f t="shared" si="13"/>
        <v>9.5875000000000004</v>
      </c>
      <c r="O50" s="289">
        <f t="shared" si="13"/>
        <v>9.8249999999999993</v>
      </c>
      <c r="P50" s="289">
        <f t="shared" si="13"/>
        <v>11.805</v>
      </c>
      <c r="Q50" s="289">
        <f>AVERAGE(Q40:Q43)</f>
        <v>9.057500000000001</v>
      </c>
      <c r="R50" s="289">
        <f>AVERAGE(R40:R43)</f>
        <v>11.875</v>
      </c>
      <c r="S50" s="289">
        <f>AVERAGE(S40:S43)</f>
        <v>7.5212499999999993</v>
      </c>
    </row>
    <row r="51" spans="1:19">
      <c r="A51" s="277" t="s">
        <v>371</v>
      </c>
      <c r="B51" s="289"/>
      <c r="C51" s="289">
        <f>AVERAGE(C40:C49)</f>
        <v>9.4589999999999996</v>
      </c>
      <c r="D51" s="289">
        <f t="shared" ref="D51:P51" si="14">AVERAGE(D40:D49)</f>
        <v>10.602222222222222</v>
      </c>
      <c r="E51" s="289">
        <f t="shared" si="14"/>
        <v>10.336666666666666</v>
      </c>
      <c r="F51" s="289">
        <f t="shared" si="14"/>
        <v>9.2088888888888896</v>
      </c>
      <c r="G51" s="289">
        <f t="shared" si="14"/>
        <v>8.1199999999999992</v>
      </c>
      <c r="H51" s="289">
        <f t="shared" si="14"/>
        <v>7.1044444444444439</v>
      </c>
      <c r="I51" s="289">
        <f t="shared" si="14"/>
        <v>7.2566666666666668</v>
      </c>
      <c r="J51" s="289">
        <f t="shared" si="14"/>
        <v>8.8277777777777775</v>
      </c>
      <c r="K51" s="289">
        <f t="shared" si="14"/>
        <v>6.0155555555555553</v>
      </c>
      <c r="L51" s="289">
        <f t="shared" si="14"/>
        <v>6.7866666666666662</v>
      </c>
      <c r="M51" s="289">
        <f t="shared" si="14"/>
        <v>8.09</v>
      </c>
      <c r="N51" s="289">
        <f t="shared" si="14"/>
        <v>9.5333333333333332</v>
      </c>
      <c r="O51" s="289">
        <f t="shared" si="14"/>
        <v>9.7399999999999984</v>
      </c>
      <c r="P51" s="289">
        <f t="shared" si="14"/>
        <v>11.471111111111112</v>
      </c>
      <c r="Q51" s="289">
        <f>AVERAGE(Q40:Q49)</f>
        <v>8.4798571428571421</v>
      </c>
      <c r="R51" s="289">
        <f>AVERAGE(R40:R49)</f>
        <v>10.927000000000001</v>
      </c>
      <c r="S51" s="289" t="e">
        <f>AVERAGE(S40:S49)</f>
        <v>#DIV/0!</v>
      </c>
    </row>
    <row r="52" spans="1:19" ht="15.5">
      <c r="A52" s="1099" t="s">
        <v>359</v>
      </c>
      <c r="B52" s="1100"/>
      <c r="C52" s="1100"/>
      <c r="D52" s="1100"/>
      <c r="E52" s="1100"/>
      <c r="F52" s="1100"/>
      <c r="G52" s="1100"/>
      <c r="H52" s="1100"/>
      <c r="I52" s="1100"/>
      <c r="J52" s="1100"/>
      <c r="K52" s="1100"/>
      <c r="L52" s="1100"/>
      <c r="M52" s="1100"/>
      <c r="N52" s="1100"/>
      <c r="O52" s="1100"/>
      <c r="P52" s="1100"/>
      <c r="Q52" s="1100"/>
      <c r="R52" s="1100"/>
      <c r="S52" s="1101"/>
    </row>
    <row r="53" spans="1:19">
      <c r="A53" s="277" t="s">
        <v>274</v>
      </c>
      <c r="B53" s="289">
        <v>11.51</v>
      </c>
      <c r="C53" s="289">
        <v>12.54</v>
      </c>
      <c r="D53" s="289">
        <v>10.44</v>
      </c>
      <c r="E53" s="289">
        <v>10.6</v>
      </c>
      <c r="F53" s="289">
        <v>9.9</v>
      </c>
      <c r="G53" s="289">
        <v>8.3800000000000008</v>
      </c>
      <c r="H53" s="289">
        <v>7.24</v>
      </c>
      <c r="I53" s="289">
        <v>7.91</v>
      </c>
      <c r="J53" s="289">
        <v>9.5</v>
      </c>
      <c r="K53" s="289">
        <v>6.05</v>
      </c>
      <c r="L53" s="289">
        <v>7.04</v>
      </c>
      <c r="M53" s="289">
        <v>8.18</v>
      </c>
      <c r="N53" s="289">
        <v>9.51</v>
      </c>
      <c r="O53" s="289">
        <v>11</v>
      </c>
      <c r="P53" s="289">
        <v>11.5</v>
      </c>
      <c r="Q53" s="101">
        <f t="shared" ref="Q53:Q60" si="15">AVERAGE(B53:P53)</f>
        <v>9.42</v>
      </c>
      <c r="R53" s="102">
        <f t="shared" ref="R53:R60" si="16">MAX(B53:P53)</f>
        <v>12.54</v>
      </c>
      <c r="S53" s="102">
        <f t="shared" si="0"/>
        <v>7.6533333333333333</v>
      </c>
    </row>
    <row r="54" spans="1:19">
      <c r="A54" s="277" t="s">
        <v>151</v>
      </c>
      <c r="B54" s="289">
        <v>11.61</v>
      </c>
      <c r="C54" s="289">
        <v>11.71</v>
      </c>
      <c r="D54" s="289">
        <v>10.51</v>
      </c>
      <c r="E54" s="289">
        <v>10.35</v>
      </c>
      <c r="F54" s="289">
        <v>9.8699999999999992</v>
      </c>
      <c r="G54" s="289">
        <v>8.36</v>
      </c>
      <c r="H54" s="289">
        <v>7.26</v>
      </c>
      <c r="I54" s="289">
        <v>7.71</v>
      </c>
      <c r="J54" s="289">
        <v>9.42</v>
      </c>
      <c r="K54" s="289">
        <v>6.2</v>
      </c>
      <c r="L54" s="289">
        <v>6.84</v>
      </c>
      <c r="M54" s="289">
        <v>7.77</v>
      </c>
      <c r="N54" s="289">
        <v>9.3000000000000007</v>
      </c>
      <c r="O54" s="289">
        <v>10.25</v>
      </c>
      <c r="P54" s="289">
        <v>11.5</v>
      </c>
      <c r="Q54" s="101">
        <f t="shared" si="15"/>
        <v>9.2439999999999998</v>
      </c>
      <c r="R54" s="102">
        <f t="shared" si="16"/>
        <v>11.71</v>
      </c>
      <c r="S54" s="102">
        <f t="shared" si="0"/>
        <v>7.5333333333333341</v>
      </c>
    </row>
    <row r="55" spans="1:19">
      <c r="A55" s="277" t="s">
        <v>275</v>
      </c>
      <c r="B55" s="289">
        <v>11.44</v>
      </c>
      <c r="C55" s="289">
        <v>10.82</v>
      </c>
      <c r="D55" s="289">
        <v>10.45</v>
      </c>
      <c r="E55" s="289">
        <v>10.31</v>
      </c>
      <c r="F55" s="289">
        <v>9.48</v>
      </c>
      <c r="G55" s="289">
        <v>8.1</v>
      </c>
      <c r="H55" s="289">
        <v>7.22</v>
      </c>
      <c r="I55" s="289">
        <v>7.62</v>
      </c>
      <c r="J55" s="289">
        <v>9.26</v>
      </c>
      <c r="K55" s="289">
        <v>6.15</v>
      </c>
      <c r="L55" s="289">
        <v>6.44</v>
      </c>
      <c r="M55" s="289">
        <v>7.44</v>
      </c>
      <c r="N55" s="289">
        <v>9.4700000000000006</v>
      </c>
      <c r="O55" s="289">
        <v>9.98</v>
      </c>
      <c r="P55" s="289">
        <v>11.41</v>
      </c>
      <c r="Q55" s="101">
        <f t="shared" si="15"/>
        <v>9.0393333333333352</v>
      </c>
      <c r="R55" s="102">
        <f t="shared" si="16"/>
        <v>11.44</v>
      </c>
      <c r="S55" s="102">
        <f t="shared" si="0"/>
        <v>7.3549999999999995</v>
      </c>
    </row>
    <row r="56" spans="1:19">
      <c r="A56" s="277" t="s">
        <v>152</v>
      </c>
      <c r="B56" s="289">
        <v>11.42</v>
      </c>
      <c r="C56" s="289">
        <v>11.29</v>
      </c>
      <c r="D56" s="289">
        <v>10.28</v>
      </c>
      <c r="E56" s="289">
        <v>10.31</v>
      </c>
      <c r="F56" s="289">
        <v>9.91</v>
      </c>
      <c r="G56" s="289">
        <v>8.0500000000000007</v>
      </c>
      <c r="H56" s="289">
        <v>7.18</v>
      </c>
      <c r="I56" s="289">
        <v>7.51</v>
      </c>
      <c r="J56" s="289">
        <v>9.2200000000000006</v>
      </c>
      <c r="K56" s="289">
        <v>6.1</v>
      </c>
      <c r="L56" s="289">
        <v>6.4</v>
      </c>
      <c r="M56" s="289">
        <v>7.49</v>
      </c>
      <c r="N56" s="289">
        <v>9.31</v>
      </c>
      <c r="O56" s="289">
        <v>9.85</v>
      </c>
      <c r="P56" s="289">
        <v>11.3</v>
      </c>
      <c r="Q56" s="101">
        <f t="shared" si="15"/>
        <v>9.0413333333333341</v>
      </c>
      <c r="R56" s="102">
        <f t="shared" si="16"/>
        <v>11.42</v>
      </c>
      <c r="S56" s="102">
        <f t="shared" si="0"/>
        <v>7.3166666666666664</v>
      </c>
    </row>
    <row r="57" spans="1:19">
      <c r="A57" s="277" t="s">
        <v>276</v>
      </c>
      <c r="B57" s="289">
        <v>11.62</v>
      </c>
      <c r="C57" s="289">
        <v>10.7</v>
      </c>
      <c r="D57" s="289">
        <v>10.7</v>
      </c>
      <c r="E57" s="289">
        <v>10.72</v>
      </c>
      <c r="F57" s="289">
        <v>9.91</v>
      </c>
      <c r="G57" s="289">
        <v>8.1199999999999992</v>
      </c>
      <c r="H57" s="289">
        <v>7</v>
      </c>
      <c r="I57" s="289">
        <v>7.51</v>
      </c>
      <c r="J57" s="289">
        <v>9.16</v>
      </c>
      <c r="K57" s="289">
        <v>5.86</v>
      </c>
      <c r="L57" s="289">
        <v>6.62</v>
      </c>
      <c r="M57" s="289">
        <v>7.52</v>
      </c>
      <c r="N57" s="289">
        <v>9.2200000000000006</v>
      </c>
      <c r="O57" s="289">
        <v>9.9499999999999993</v>
      </c>
      <c r="P57" s="289">
        <v>11.2</v>
      </c>
      <c r="Q57" s="101">
        <f t="shared" si="15"/>
        <v>9.0539999999999985</v>
      </c>
      <c r="R57" s="102">
        <f t="shared" si="16"/>
        <v>11.62</v>
      </c>
      <c r="S57" s="102">
        <f t="shared" si="0"/>
        <v>7.2783333333333333</v>
      </c>
    </row>
    <row r="58" spans="1:19">
      <c r="A58" s="277" t="s">
        <v>153</v>
      </c>
      <c r="B58" s="289"/>
      <c r="C58" s="289"/>
      <c r="D58" s="289"/>
      <c r="E58" s="289"/>
      <c r="F58" s="289">
        <v>9.26</v>
      </c>
      <c r="G58" s="289">
        <v>8.1</v>
      </c>
      <c r="H58" s="289">
        <v>6.96</v>
      </c>
      <c r="I58" s="289">
        <v>7.7</v>
      </c>
      <c r="J58" s="289">
        <v>8.57</v>
      </c>
      <c r="K58" s="289"/>
      <c r="L58" s="289"/>
      <c r="M58" s="289">
        <v>7.24</v>
      </c>
      <c r="N58" s="289"/>
      <c r="O58" s="289">
        <v>9.73</v>
      </c>
      <c r="P58" s="289">
        <v>11.42</v>
      </c>
      <c r="Q58" s="101">
        <f t="shared" si="15"/>
        <v>8.6225000000000005</v>
      </c>
      <c r="R58" s="102">
        <f t="shared" si="16"/>
        <v>11.42</v>
      </c>
      <c r="S58" s="102">
        <f t="shared" si="0"/>
        <v>7.6174999999999997</v>
      </c>
    </row>
    <row r="59" spans="1:19">
      <c r="A59" s="277" t="s">
        <v>277</v>
      </c>
      <c r="B59" s="289"/>
      <c r="C59" s="289"/>
      <c r="D59" s="289"/>
      <c r="E59" s="289"/>
      <c r="F59" s="289">
        <v>9.0299999999999994</v>
      </c>
      <c r="G59" s="289"/>
      <c r="H59" s="289">
        <v>6.82</v>
      </c>
      <c r="I59" s="289">
        <v>7.12</v>
      </c>
      <c r="J59" s="289"/>
      <c r="K59" s="289"/>
      <c r="L59" s="289"/>
      <c r="M59" s="289">
        <v>7.42</v>
      </c>
      <c r="N59" s="289"/>
      <c r="O59" s="289">
        <v>9.74</v>
      </c>
      <c r="P59" s="289"/>
      <c r="Q59" s="101">
        <f t="shared" si="15"/>
        <v>8.0259999999999998</v>
      </c>
      <c r="R59" s="102">
        <f t="shared" si="16"/>
        <v>9.74</v>
      </c>
      <c r="S59" s="102">
        <f t="shared" si="0"/>
        <v>7.12</v>
      </c>
    </row>
    <row r="60" spans="1:19">
      <c r="A60" s="277" t="s">
        <v>154</v>
      </c>
      <c r="B60" s="289"/>
      <c r="C60" s="289"/>
      <c r="D60" s="289"/>
      <c r="E60" s="147"/>
      <c r="F60" s="289">
        <v>8.7200000000000006</v>
      </c>
      <c r="G60" s="147"/>
      <c r="H60" s="147">
        <v>7.22</v>
      </c>
      <c r="I60" s="147">
        <v>7.05</v>
      </c>
      <c r="J60" s="147"/>
      <c r="K60" s="147"/>
      <c r="L60" s="147"/>
      <c r="M60" s="147">
        <v>6.76</v>
      </c>
      <c r="N60" s="147"/>
      <c r="O60" s="147">
        <v>9.59</v>
      </c>
      <c r="P60" s="147"/>
      <c r="Q60" s="101">
        <f t="shared" si="15"/>
        <v>7.8680000000000003</v>
      </c>
      <c r="R60" s="102">
        <f t="shared" si="16"/>
        <v>9.59</v>
      </c>
      <c r="S60" s="102">
        <f t="shared" si="0"/>
        <v>7.0100000000000007</v>
      </c>
    </row>
    <row r="61" spans="1:19">
      <c r="A61" s="284" t="s">
        <v>373</v>
      </c>
      <c r="B61" s="289">
        <f>AVERAGE(B53:B56)</f>
        <v>11.494999999999999</v>
      </c>
      <c r="C61" s="289">
        <f t="shared" ref="C61:P61" si="17">AVERAGE(C53:C56)</f>
        <v>11.59</v>
      </c>
      <c r="D61" s="289">
        <f t="shared" si="17"/>
        <v>10.42</v>
      </c>
      <c r="E61" s="289">
        <f t="shared" si="17"/>
        <v>10.3925</v>
      </c>
      <c r="F61" s="289">
        <f t="shared" si="17"/>
        <v>9.7899999999999991</v>
      </c>
      <c r="G61" s="289">
        <f t="shared" si="17"/>
        <v>8.2225000000000001</v>
      </c>
      <c r="H61" s="289">
        <f t="shared" si="17"/>
        <v>7.2249999999999996</v>
      </c>
      <c r="I61" s="289">
        <f t="shared" si="17"/>
        <v>7.6875</v>
      </c>
      <c r="J61" s="289">
        <f t="shared" si="17"/>
        <v>9.35</v>
      </c>
      <c r="K61" s="289">
        <f t="shared" si="17"/>
        <v>6.125</v>
      </c>
      <c r="L61" s="289">
        <f t="shared" si="17"/>
        <v>6.68</v>
      </c>
      <c r="M61" s="289">
        <f t="shared" si="17"/>
        <v>7.7200000000000006</v>
      </c>
      <c r="N61" s="289">
        <f t="shared" si="17"/>
        <v>9.3975000000000009</v>
      </c>
      <c r="O61" s="289">
        <f t="shared" si="17"/>
        <v>10.27</v>
      </c>
      <c r="P61" s="289">
        <f t="shared" si="17"/>
        <v>11.427499999999998</v>
      </c>
      <c r="Q61" s="289">
        <f t="shared" ref="Q61:S61" si="18">AVERAGE(Q53:Q56)</f>
        <v>9.1861666666666686</v>
      </c>
      <c r="R61" s="289">
        <f t="shared" si="18"/>
        <v>11.7775</v>
      </c>
      <c r="S61" s="289">
        <f t="shared" si="18"/>
        <v>7.4645833333333336</v>
      </c>
    </row>
    <row r="62" spans="1:19">
      <c r="A62" s="277" t="s">
        <v>371</v>
      </c>
      <c r="B62" s="289">
        <f t="shared" ref="B62:S62" si="19">AVERAGE(B53:B60)</f>
        <v>11.52</v>
      </c>
      <c r="C62" s="289">
        <f t="shared" si="19"/>
        <v>11.412000000000001</v>
      </c>
      <c r="D62" s="289">
        <f t="shared" si="19"/>
        <v>10.475999999999999</v>
      </c>
      <c r="E62" s="289">
        <f t="shared" si="19"/>
        <v>10.458</v>
      </c>
      <c r="F62" s="289">
        <f t="shared" si="19"/>
        <v>9.509999999999998</v>
      </c>
      <c r="G62" s="289">
        <f t="shared" si="19"/>
        <v>8.1850000000000005</v>
      </c>
      <c r="H62" s="289">
        <f t="shared" si="19"/>
        <v>7.1124999999999998</v>
      </c>
      <c r="I62" s="289">
        <f t="shared" si="19"/>
        <v>7.5162499999999994</v>
      </c>
      <c r="J62" s="289">
        <f t="shared" si="19"/>
        <v>9.1883333333333344</v>
      </c>
      <c r="K62" s="289">
        <f t="shared" si="19"/>
        <v>6.0720000000000001</v>
      </c>
      <c r="L62" s="289">
        <f t="shared" si="19"/>
        <v>6.6679999999999993</v>
      </c>
      <c r="M62" s="289">
        <f t="shared" si="19"/>
        <v>7.4775000000000009</v>
      </c>
      <c r="N62" s="289">
        <f t="shared" si="19"/>
        <v>9.3620000000000001</v>
      </c>
      <c r="O62" s="289">
        <f t="shared" si="19"/>
        <v>10.01125</v>
      </c>
      <c r="P62" s="289">
        <f t="shared" si="19"/>
        <v>11.388333333333334</v>
      </c>
      <c r="Q62" s="289">
        <f t="shared" si="19"/>
        <v>8.7893958333333337</v>
      </c>
      <c r="R62" s="289">
        <f t="shared" si="19"/>
        <v>11.184999999999999</v>
      </c>
      <c r="S62" s="289">
        <f t="shared" si="19"/>
        <v>7.3605208333333332</v>
      </c>
    </row>
    <row r="63" spans="1:19" ht="15.5">
      <c r="A63" s="1099" t="s">
        <v>360</v>
      </c>
      <c r="B63" s="1100"/>
      <c r="C63" s="1100"/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1"/>
    </row>
    <row r="64" spans="1:19">
      <c r="A64" s="277" t="s">
        <v>274</v>
      </c>
      <c r="B64" s="289">
        <v>12.95</v>
      </c>
      <c r="C64" s="289">
        <v>11.37</v>
      </c>
      <c r="D64" s="289">
        <v>10.49</v>
      </c>
      <c r="E64" s="289">
        <v>10.46</v>
      </c>
      <c r="F64" s="289">
        <v>9.94</v>
      </c>
      <c r="G64" s="289">
        <v>8.48</v>
      </c>
      <c r="H64" s="289">
        <v>7.43</v>
      </c>
      <c r="I64" s="289">
        <v>7.84</v>
      </c>
      <c r="J64" s="289">
        <v>9.6999999999999993</v>
      </c>
      <c r="K64" s="289">
        <v>6.06</v>
      </c>
      <c r="L64" s="289">
        <v>7.07</v>
      </c>
      <c r="M64" s="289">
        <v>8.15</v>
      </c>
      <c r="N64" s="289">
        <v>9.65</v>
      </c>
      <c r="O64" s="289">
        <v>9.98</v>
      </c>
      <c r="P64" s="289">
        <v>12.01</v>
      </c>
      <c r="Q64" s="101">
        <f t="shared" ref="Q64:Q73" si="20">AVERAGE(B64:P64)</f>
        <v>9.4386666666666681</v>
      </c>
      <c r="R64" s="102">
        <f t="shared" ref="R64:R73" si="21">MAX(B64:P64)</f>
        <v>12.95</v>
      </c>
      <c r="S64" s="102">
        <f t="shared" si="0"/>
        <v>7.7083333333333321</v>
      </c>
    </row>
    <row r="65" spans="1:19">
      <c r="A65" s="277" t="s">
        <v>151</v>
      </c>
      <c r="B65" s="289">
        <v>11.96</v>
      </c>
      <c r="C65" s="289">
        <v>12.2</v>
      </c>
      <c r="D65" s="289">
        <v>10.37</v>
      </c>
      <c r="E65" s="289">
        <v>10.48</v>
      </c>
      <c r="F65" s="289">
        <v>9.85</v>
      </c>
      <c r="G65" s="289">
        <v>8.32</v>
      </c>
      <c r="H65" s="289">
        <v>7.28</v>
      </c>
      <c r="I65" s="289">
        <v>7.82</v>
      </c>
      <c r="J65" s="289">
        <v>9.6999999999999993</v>
      </c>
      <c r="K65" s="289">
        <v>6.11</v>
      </c>
      <c r="L65" s="289">
        <v>6.94</v>
      </c>
      <c r="M65" s="289">
        <v>7.67</v>
      </c>
      <c r="N65" s="289">
        <v>9.4700000000000006</v>
      </c>
      <c r="O65" s="289">
        <v>9.82</v>
      </c>
      <c r="P65" s="289">
        <v>11.4</v>
      </c>
      <c r="Q65" s="101">
        <f t="shared" si="20"/>
        <v>9.2926666666666673</v>
      </c>
      <c r="R65" s="102">
        <f t="shared" si="21"/>
        <v>12.2</v>
      </c>
      <c r="S65" s="102">
        <f t="shared" si="0"/>
        <v>7.5866666666666669</v>
      </c>
    </row>
    <row r="66" spans="1:19">
      <c r="A66" s="277" t="s">
        <v>275</v>
      </c>
      <c r="B66" s="289">
        <v>11.58</v>
      </c>
      <c r="C66" s="289">
        <v>11.32</v>
      </c>
      <c r="D66" s="289">
        <v>10.34</v>
      </c>
      <c r="E66" s="289">
        <v>10.37</v>
      </c>
      <c r="F66" s="289">
        <v>9.81</v>
      </c>
      <c r="G66" s="289">
        <v>8.15</v>
      </c>
      <c r="H66" s="289">
        <v>7.32</v>
      </c>
      <c r="I66" s="289">
        <v>7.7</v>
      </c>
      <c r="J66" s="289">
        <v>8.85</v>
      </c>
      <c r="K66" s="289">
        <v>6.02</v>
      </c>
      <c r="L66" s="289">
        <v>6.91</v>
      </c>
      <c r="M66" s="289">
        <v>7.72</v>
      </c>
      <c r="N66" s="289">
        <v>9.4600000000000009</v>
      </c>
      <c r="O66" s="289">
        <v>9.7200000000000006</v>
      </c>
      <c r="P66" s="289">
        <v>11.58</v>
      </c>
      <c r="Q66" s="101">
        <f t="shared" si="20"/>
        <v>9.1233333333333331</v>
      </c>
      <c r="R66" s="102">
        <f t="shared" si="21"/>
        <v>11.58</v>
      </c>
      <c r="S66" s="102">
        <f t="shared" si="0"/>
        <v>7.419999999999999</v>
      </c>
    </row>
    <row r="67" spans="1:19">
      <c r="A67" s="277" t="s">
        <v>152</v>
      </c>
      <c r="B67" s="289">
        <v>11.71</v>
      </c>
      <c r="C67" s="289">
        <v>10.73</v>
      </c>
      <c r="D67" s="289">
        <v>10.4</v>
      </c>
      <c r="E67" s="289">
        <v>10.199999999999999</v>
      </c>
      <c r="F67" s="289">
        <v>9.82</v>
      </c>
      <c r="G67" s="289">
        <v>8.24</v>
      </c>
      <c r="H67" s="289">
        <v>7.18</v>
      </c>
      <c r="I67" s="289">
        <v>7.72</v>
      </c>
      <c r="J67" s="289">
        <v>8.7200000000000006</v>
      </c>
      <c r="K67" s="289">
        <v>6.01</v>
      </c>
      <c r="L67" s="289">
        <v>6.84</v>
      </c>
      <c r="M67" s="289">
        <v>7.57</v>
      </c>
      <c r="N67" s="289">
        <v>9.48</v>
      </c>
      <c r="O67" s="289">
        <v>9.77</v>
      </c>
      <c r="P67" s="289">
        <v>11.35</v>
      </c>
      <c r="Q67" s="101">
        <f t="shared" si="20"/>
        <v>9.0493333333333332</v>
      </c>
      <c r="R67" s="102">
        <f t="shared" si="21"/>
        <v>11.71</v>
      </c>
      <c r="S67" s="102">
        <f t="shared" si="0"/>
        <v>7.34</v>
      </c>
    </row>
    <row r="68" spans="1:19">
      <c r="A68" s="277" t="s">
        <v>276</v>
      </c>
      <c r="B68" s="289">
        <v>11.7</v>
      </c>
      <c r="C68" s="289">
        <v>9.4</v>
      </c>
      <c r="D68" s="289">
        <v>10.32</v>
      </c>
      <c r="E68" s="289">
        <v>10.36</v>
      </c>
      <c r="F68" s="289">
        <v>9.7899999999999991</v>
      </c>
      <c r="G68" s="289">
        <v>8.16</v>
      </c>
      <c r="H68" s="289">
        <v>7.18</v>
      </c>
      <c r="I68" s="289">
        <v>7.46</v>
      </c>
      <c r="J68" s="289">
        <v>8.4499999999999993</v>
      </c>
      <c r="K68" s="289">
        <v>5.97</v>
      </c>
      <c r="L68" s="289">
        <v>6.87</v>
      </c>
      <c r="M68" s="289">
        <v>7.35</v>
      </c>
      <c r="N68" s="289">
        <v>9.52</v>
      </c>
      <c r="O68" s="289">
        <v>9.77</v>
      </c>
      <c r="P68" s="289">
        <v>1.46</v>
      </c>
      <c r="Q68" s="101">
        <f t="shared" si="20"/>
        <v>8.2506666666666657</v>
      </c>
      <c r="R68" s="102">
        <f t="shared" si="21"/>
        <v>11.7</v>
      </c>
      <c r="S68" s="102">
        <f t="shared" ref="S68:S73" si="22">AVERAGE(H68:M68)</f>
        <v>7.2133333333333338</v>
      </c>
    </row>
    <row r="69" spans="1:19">
      <c r="A69" s="277" t="s">
        <v>153</v>
      </c>
      <c r="B69" s="289">
        <v>11.23</v>
      </c>
      <c r="C69" s="289">
        <v>7.28</v>
      </c>
      <c r="D69" s="289">
        <v>10.28</v>
      </c>
      <c r="E69" s="289">
        <v>10.44</v>
      </c>
      <c r="F69" s="289">
        <v>9.73</v>
      </c>
      <c r="G69" s="289">
        <v>8.16</v>
      </c>
      <c r="H69" s="289">
        <v>7.16</v>
      </c>
      <c r="I69" s="289">
        <v>7.1</v>
      </c>
      <c r="J69" s="289">
        <v>8.4600000000000009</v>
      </c>
      <c r="K69" s="289">
        <v>6.02</v>
      </c>
      <c r="L69" s="289">
        <v>6.74</v>
      </c>
      <c r="M69" s="289">
        <v>7.71</v>
      </c>
      <c r="N69" s="289">
        <v>9.42</v>
      </c>
      <c r="O69" s="289">
        <v>9.6999999999999993</v>
      </c>
      <c r="P69" s="289">
        <v>11.32</v>
      </c>
      <c r="Q69" s="101">
        <f t="shared" si="20"/>
        <v>8.716666666666665</v>
      </c>
      <c r="R69" s="102">
        <f t="shared" si="21"/>
        <v>11.32</v>
      </c>
      <c r="S69" s="102">
        <f t="shared" si="22"/>
        <v>7.1983333333333333</v>
      </c>
    </row>
    <row r="70" spans="1:19">
      <c r="A70" s="277" t="s">
        <v>277</v>
      </c>
      <c r="B70" s="289">
        <v>10.54</v>
      </c>
      <c r="C70" s="289">
        <v>6.54</v>
      </c>
      <c r="D70" s="289">
        <v>10.36</v>
      </c>
      <c r="E70" s="289">
        <v>10.050000000000001</v>
      </c>
      <c r="F70" s="289">
        <v>9.68</v>
      </c>
      <c r="G70" s="289">
        <v>8.08</v>
      </c>
      <c r="H70" s="289">
        <v>6.92</v>
      </c>
      <c r="I70" s="289">
        <v>6.96</v>
      </c>
      <c r="J70" s="289">
        <v>8.41</v>
      </c>
      <c r="K70" s="289">
        <v>5.92</v>
      </c>
      <c r="L70" s="289">
        <v>6.54</v>
      </c>
      <c r="M70" s="289">
        <v>7.91</v>
      </c>
      <c r="N70" s="289">
        <v>9.4700000000000006</v>
      </c>
      <c r="O70" s="289">
        <v>9.67</v>
      </c>
      <c r="P70" s="289">
        <v>11.2</v>
      </c>
      <c r="Q70" s="101">
        <f t="shared" si="20"/>
        <v>8.5500000000000007</v>
      </c>
      <c r="R70" s="102">
        <f t="shared" si="21"/>
        <v>11.2</v>
      </c>
      <c r="S70" s="102">
        <f t="shared" si="22"/>
        <v>7.1099999999999994</v>
      </c>
    </row>
    <row r="71" spans="1:19">
      <c r="A71" s="277" t="s">
        <v>154</v>
      </c>
      <c r="B71" s="289">
        <v>9.4499999999999993</v>
      </c>
      <c r="C71" s="289">
        <v>7.63</v>
      </c>
      <c r="D71" s="289">
        <v>10.1</v>
      </c>
      <c r="E71" s="289">
        <v>10.11</v>
      </c>
      <c r="F71" s="289">
        <v>9.5</v>
      </c>
      <c r="G71" s="289">
        <v>8.11</v>
      </c>
      <c r="H71" s="289">
        <v>7.02</v>
      </c>
      <c r="I71" s="289">
        <v>6.85</v>
      </c>
      <c r="J71" s="289">
        <v>8.32</v>
      </c>
      <c r="K71" s="289">
        <v>5.85</v>
      </c>
      <c r="L71" s="289">
        <v>6.71</v>
      </c>
      <c r="M71" s="289">
        <v>7.72</v>
      </c>
      <c r="N71" s="289">
        <v>9.36</v>
      </c>
      <c r="O71" s="289">
        <v>9.67</v>
      </c>
      <c r="P71" s="289">
        <v>11.33</v>
      </c>
      <c r="Q71" s="101">
        <f t="shared" si="20"/>
        <v>8.5153333333333325</v>
      </c>
      <c r="R71" s="102">
        <f t="shared" si="21"/>
        <v>11.33</v>
      </c>
      <c r="S71" s="102">
        <f t="shared" si="22"/>
        <v>7.0783333333333331</v>
      </c>
    </row>
    <row r="72" spans="1:19">
      <c r="A72" s="277" t="s">
        <v>155</v>
      </c>
      <c r="B72" s="289">
        <v>9.24</v>
      </c>
      <c r="C72" s="289">
        <v>6.66</v>
      </c>
      <c r="D72" s="289">
        <v>10.31</v>
      </c>
      <c r="E72" s="289">
        <v>10.050000000000001</v>
      </c>
      <c r="F72" s="289">
        <v>9.16</v>
      </c>
      <c r="G72" s="289">
        <v>8.0399999999999991</v>
      </c>
      <c r="H72" s="289">
        <v>6.94</v>
      </c>
      <c r="I72" s="289">
        <v>6.91</v>
      </c>
      <c r="J72" s="289">
        <v>8.31</v>
      </c>
      <c r="K72" s="289">
        <v>6.02</v>
      </c>
      <c r="L72" s="289">
        <v>6.6</v>
      </c>
      <c r="M72" s="289">
        <v>7.63</v>
      </c>
      <c r="N72" s="289">
        <v>9.36</v>
      </c>
      <c r="O72" s="289">
        <v>9.5500000000000007</v>
      </c>
      <c r="P72" s="289">
        <v>11.25</v>
      </c>
      <c r="Q72" s="101">
        <f t="shared" si="20"/>
        <v>8.4019999999999992</v>
      </c>
      <c r="R72" s="102">
        <f t="shared" si="21"/>
        <v>11.25</v>
      </c>
      <c r="S72" s="102">
        <f t="shared" si="22"/>
        <v>7.0683333333333342</v>
      </c>
    </row>
    <row r="73" spans="1:19">
      <c r="A73" s="277" t="s">
        <v>156</v>
      </c>
      <c r="B73" s="289">
        <v>6.48</v>
      </c>
      <c r="C73" s="289">
        <v>2.73</v>
      </c>
      <c r="D73" s="289">
        <v>9.9600000000000009</v>
      </c>
      <c r="E73" s="147">
        <v>9.74</v>
      </c>
      <c r="F73" s="289"/>
      <c r="G73" s="289">
        <v>7.93</v>
      </c>
      <c r="H73" s="289">
        <v>6.91</v>
      </c>
      <c r="I73" s="289">
        <v>6.85</v>
      </c>
      <c r="J73" s="289">
        <v>8.75</v>
      </c>
      <c r="K73" s="289"/>
      <c r="L73" s="289">
        <v>6.43</v>
      </c>
      <c r="M73" s="289"/>
      <c r="N73" s="289">
        <v>9.2200000000000006</v>
      </c>
      <c r="O73" s="289">
        <v>9.24</v>
      </c>
      <c r="P73" s="289">
        <v>10.6</v>
      </c>
      <c r="Q73" s="101">
        <f t="shared" si="20"/>
        <v>7.9033333333333324</v>
      </c>
      <c r="R73" s="102">
        <f t="shared" si="21"/>
        <v>10.6</v>
      </c>
      <c r="S73" s="102">
        <f t="shared" si="22"/>
        <v>7.2349999999999994</v>
      </c>
    </row>
    <row r="74" spans="1:19">
      <c r="A74" s="284" t="s">
        <v>373</v>
      </c>
      <c r="B74" s="289">
        <f>AVERAGE(B64:B67)</f>
        <v>12.05</v>
      </c>
      <c r="C74" s="289">
        <f t="shared" ref="C74:P74" si="23">AVERAGE(C64:C67)</f>
        <v>11.405000000000001</v>
      </c>
      <c r="D74" s="289">
        <f t="shared" si="23"/>
        <v>10.4</v>
      </c>
      <c r="E74" s="289">
        <f t="shared" si="23"/>
        <v>10.377500000000001</v>
      </c>
      <c r="F74" s="289">
        <f t="shared" si="23"/>
        <v>9.8550000000000004</v>
      </c>
      <c r="G74" s="289">
        <f t="shared" si="23"/>
        <v>8.2975000000000012</v>
      </c>
      <c r="H74" s="289">
        <f t="shared" si="23"/>
        <v>7.3025000000000002</v>
      </c>
      <c r="I74" s="289">
        <f t="shared" si="23"/>
        <v>7.77</v>
      </c>
      <c r="J74" s="289">
        <f t="shared" si="23"/>
        <v>9.2424999999999997</v>
      </c>
      <c r="K74" s="289">
        <f t="shared" si="23"/>
        <v>6.0499999999999989</v>
      </c>
      <c r="L74" s="289">
        <f t="shared" si="23"/>
        <v>6.94</v>
      </c>
      <c r="M74" s="289">
        <f t="shared" si="23"/>
        <v>7.7774999999999999</v>
      </c>
      <c r="N74" s="289">
        <f t="shared" si="23"/>
        <v>9.5150000000000006</v>
      </c>
      <c r="O74" s="289">
        <f t="shared" si="23"/>
        <v>9.8225000000000016</v>
      </c>
      <c r="P74" s="289">
        <f t="shared" si="23"/>
        <v>11.585000000000001</v>
      </c>
      <c r="Q74" s="289">
        <f t="shared" ref="Q74:S74" si="24">AVERAGE(Q64:Q67)</f>
        <v>9.2259999999999991</v>
      </c>
      <c r="R74" s="289">
        <f t="shared" si="24"/>
        <v>12.11</v>
      </c>
      <c r="S74" s="289">
        <f t="shared" si="24"/>
        <v>7.513749999999999</v>
      </c>
    </row>
    <row r="75" spans="1:19">
      <c r="A75" s="277" t="s">
        <v>371</v>
      </c>
      <c r="B75" s="289">
        <f t="shared" ref="B75:P75" si="25">AVERAGE(B64:B73)</f>
        <v>10.684000000000001</v>
      </c>
      <c r="C75" s="289">
        <f t="shared" si="25"/>
        <v>8.5860000000000003</v>
      </c>
      <c r="D75" s="289">
        <f t="shared" si="25"/>
        <v>10.293000000000001</v>
      </c>
      <c r="E75" s="289">
        <f t="shared" si="25"/>
        <v>10.225999999999999</v>
      </c>
      <c r="F75" s="289">
        <f t="shared" si="25"/>
        <v>9.6977777777777785</v>
      </c>
      <c r="G75" s="289">
        <f t="shared" si="25"/>
        <v>8.1670000000000016</v>
      </c>
      <c r="H75" s="289">
        <f t="shared" si="25"/>
        <v>7.1339999999999986</v>
      </c>
      <c r="I75" s="289">
        <f t="shared" si="25"/>
        <v>7.3209999999999997</v>
      </c>
      <c r="J75" s="289">
        <f t="shared" si="25"/>
        <v>8.7670000000000012</v>
      </c>
      <c r="K75" s="289">
        <f t="shared" si="25"/>
        <v>5.9977777777777783</v>
      </c>
      <c r="L75" s="289">
        <f t="shared" si="25"/>
        <v>6.7650000000000006</v>
      </c>
      <c r="M75" s="289">
        <f t="shared" si="25"/>
        <v>7.7144444444444433</v>
      </c>
      <c r="N75" s="289">
        <f t="shared" si="25"/>
        <v>9.4409999999999989</v>
      </c>
      <c r="O75" s="289">
        <f t="shared" si="25"/>
        <v>9.6890000000000001</v>
      </c>
      <c r="P75" s="289">
        <f t="shared" si="25"/>
        <v>10.35</v>
      </c>
      <c r="Q75" s="289">
        <f>AVERAGE(Q64:Q73)</f>
        <v>8.7241999999999997</v>
      </c>
      <c r="R75" s="289">
        <f>AVERAGE(R64:R73)</f>
        <v>11.584</v>
      </c>
      <c r="S75" s="289">
        <f>AVERAGE(S64:S73)</f>
        <v>7.2958333333333325</v>
      </c>
    </row>
  </sheetData>
  <mergeCells count="6">
    <mergeCell ref="A63:S63"/>
    <mergeCell ref="A24:S24"/>
    <mergeCell ref="A39:S39"/>
    <mergeCell ref="A52:S52"/>
    <mergeCell ref="A1:P1"/>
    <mergeCell ref="A6:S6"/>
  </mergeCells>
  <phoneticPr fontId="0" type="noConversion"/>
  <pageMargins left="0.75" right="0.75" top="1" bottom="1" header="0.5" footer="0.5"/>
  <pageSetup scale="5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G10"/>
  <sheetViews>
    <sheetView topLeftCell="A7" workbookViewId="0">
      <selection activeCell="V7" sqref="V7"/>
    </sheetView>
  </sheetViews>
  <sheetFormatPr defaultRowHeight="14"/>
  <cols>
    <col min="1" max="1" width="13.36328125" customWidth="1"/>
    <col min="2" max="2" width="5.54296875" bestFit="1" customWidth="1"/>
    <col min="3" max="4" width="5.453125" bestFit="1" customWidth="1"/>
    <col min="5" max="5" width="5.54296875" customWidth="1"/>
    <col min="6" max="7" width="6.08984375" customWidth="1"/>
    <col min="8" max="9" width="5.36328125" customWidth="1"/>
    <col min="10" max="12" width="5.453125" customWidth="1"/>
    <col min="13" max="13" width="5.36328125" customWidth="1"/>
    <col min="14" max="15" width="5.6328125" customWidth="1"/>
    <col min="16" max="16" width="5.54296875" bestFit="1" customWidth="1"/>
    <col min="18" max="18" width="30.6328125" customWidth="1"/>
    <col min="19" max="20" width="6.54296875" bestFit="1" customWidth="1"/>
    <col min="21" max="21" width="6.6328125" bestFit="1" customWidth="1"/>
    <col min="22" max="22" width="6.54296875" bestFit="1" customWidth="1"/>
    <col min="23" max="23" width="5.90625" bestFit="1" customWidth="1"/>
    <col min="24" max="27" width="5.54296875" bestFit="1" customWidth="1"/>
    <col min="28" max="28" width="5.81640625" bestFit="1" customWidth="1"/>
    <col min="29" max="29" width="5.54296875" bestFit="1" customWidth="1"/>
    <col min="30" max="30" width="5.81640625" bestFit="1" customWidth="1"/>
    <col min="31" max="31" width="5.54296875" bestFit="1" customWidth="1"/>
    <col min="32" max="32" width="6.453125" bestFit="1" customWidth="1"/>
    <col min="33" max="33" width="6.6328125" customWidth="1"/>
  </cols>
  <sheetData>
    <row r="1" spans="1:33">
      <c r="A1" s="1111" t="s">
        <v>210</v>
      </c>
      <c r="B1" s="1109" t="s">
        <v>945</v>
      </c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R1" s="1112" t="s">
        <v>211</v>
      </c>
      <c r="S1" s="1108" t="s">
        <v>946</v>
      </c>
      <c r="T1" s="1108"/>
      <c r="U1" s="1108"/>
      <c r="V1" s="1108"/>
      <c r="W1" s="1108"/>
      <c r="X1" s="1108"/>
      <c r="Y1" s="1108"/>
      <c r="Z1" s="1108"/>
      <c r="AA1" s="1108"/>
      <c r="AB1" s="1108"/>
      <c r="AC1" s="1108"/>
      <c r="AD1" s="1108"/>
      <c r="AE1" s="1108"/>
      <c r="AF1" s="1108"/>
      <c r="AG1" s="1108"/>
    </row>
    <row r="2" spans="1:33">
      <c r="A2" s="1111"/>
      <c r="B2" s="807">
        <v>41645</v>
      </c>
      <c r="C2" s="807">
        <v>41680</v>
      </c>
      <c r="D2" s="807">
        <v>41724</v>
      </c>
      <c r="E2" s="807">
        <v>41750</v>
      </c>
      <c r="F2" s="807">
        <v>41778</v>
      </c>
      <c r="G2" s="807">
        <v>41806</v>
      </c>
      <c r="H2" s="808">
        <v>41827</v>
      </c>
      <c r="I2" s="808">
        <v>41849</v>
      </c>
      <c r="J2" s="808">
        <v>41855</v>
      </c>
      <c r="K2" s="807">
        <v>41869</v>
      </c>
      <c r="L2" s="807">
        <v>41890</v>
      </c>
      <c r="M2" s="808">
        <v>41897</v>
      </c>
      <c r="N2" s="808">
        <v>41932</v>
      </c>
      <c r="O2" s="808">
        <v>41961</v>
      </c>
      <c r="P2" s="808">
        <v>41981</v>
      </c>
      <c r="R2" s="1112"/>
      <c r="S2" s="807">
        <v>41645</v>
      </c>
      <c r="T2" s="807">
        <v>41680</v>
      </c>
      <c r="U2" s="807">
        <v>41724</v>
      </c>
      <c r="V2" s="807">
        <v>41750</v>
      </c>
      <c r="W2" s="807">
        <v>41778</v>
      </c>
      <c r="X2" s="807">
        <v>41806</v>
      </c>
      <c r="Y2" s="808">
        <v>41827</v>
      </c>
      <c r="Z2" s="808">
        <v>41849</v>
      </c>
      <c r="AA2" s="808">
        <v>41855</v>
      </c>
      <c r="AB2" s="807">
        <v>41869</v>
      </c>
      <c r="AC2" s="807">
        <v>41890</v>
      </c>
      <c r="AD2" s="808">
        <v>41897</v>
      </c>
      <c r="AE2" s="808">
        <v>41932</v>
      </c>
      <c r="AF2" s="808">
        <v>41961</v>
      </c>
      <c r="AG2" s="808">
        <v>41981</v>
      </c>
    </row>
    <row r="3" spans="1:33">
      <c r="A3" s="224" t="s">
        <v>214</v>
      </c>
      <c r="B3" s="1113" t="s">
        <v>212</v>
      </c>
      <c r="C3" s="1114"/>
      <c r="D3" s="1115"/>
      <c r="E3" s="1116" t="s">
        <v>213</v>
      </c>
      <c r="F3" s="1116"/>
      <c r="G3" s="1116"/>
      <c r="H3" s="1116"/>
      <c r="I3" s="1116"/>
      <c r="J3" s="1116"/>
      <c r="K3" s="1116"/>
      <c r="L3" s="1116"/>
      <c r="M3" s="1116"/>
      <c r="N3" s="1116"/>
      <c r="O3" s="1116"/>
      <c r="P3" s="1116"/>
      <c r="R3" s="84" t="s">
        <v>223</v>
      </c>
      <c r="S3" s="868">
        <v>10.52</v>
      </c>
      <c r="T3" s="868">
        <v>10.6</v>
      </c>
      <c r="U3" s="868">
        <v>10.5</v>
      </c>
      <c r="V3" s="868">
        <v>10.87</v>
      </c>
      <c r="W3" s="868">
        <v>10.85</v>
      </c>
      <c r="X3" s="868">
        <v>10.76</v>
      </c>
      <c r="Y3" s="868">
        <v>10.6</v>
      </c>
      <c r="Z3" s="868">
        <v>10.7</v>
      </c>
      <c r="AA3" s="868">
        <v>10.65</v>
      </c>
      <c r="AB3" s="868">
        <v>10.77</v>
      </c>
      <c r="AC3" s="868">
        <v>10.64</v>
      </c>
      <c r="AD3" s="868">
        <v>10.63</v>
      </c>
      <c r="AE3" s="868">
        <v>10.61</v>
      </c>
      <c r="AF3" s="868">
        <v>10.9</v>
      </c>
      <c r="AG3" s="868">
        <v>10.42</v>
      </c>
    </row>
    <row r="4" spans="1:33">
      <c r="A4" s="129" t="s">
        <v>215</v>
      </c>
      <c r="B4" s="865">
        <v>2.65</v>
      </c>
      <c r="C4" s="865">
        <v>2.2250000000000001</v>
      </c>
      <c r="D4" s="865">
        <v>6.6250000000000009</v>
      </c>
      <c r="E4" s="866">
        <v>11.475</v>
      </c>
      <c r="F4" s="866">
        <v>12.024999999999999</v>
      </c>
      <c r="G4" s="866">
        <v>16.175000000000001</v>
      </c>
      <c r="H4" s="866">
        <v>20.299999999999997</v>
      </c>
      <c r="I4" s="866">
        <v>20.324999999999999</v>
      </c>
      <c r="J4" s="866">
        <v>19.05</v>
      </c>
      <c r="K4" s="866">
        <v>19.5</v>
      </c>
      <c r="L4" s="866">
        <v>17.725000000000001</v>
      </c>
      <c r="M4" s="866">
        <v>15.975</v>
      </c>
      <c r="N4" s="866">
        <v>9.3000000000000007</v>
      </c>
      <c r="O4" s="866">
        <v>3.2</v>
      </c>
      <c r="P4" s="866">
        <v>2.4</v>
      </c>
      <c r="R4" s="84" t="s">
        <v>282</v>
      </c>
      <c r="S4" s="251">
        <v>12.112500000000001</v>
      </c>
      <c r="T4" s="251">
        <v>11.579999999999998</v>
      </c>
      <c r="U4" s="251">
        <v>10.847499999999998</v>
      </c>
      <c r="V4" s="511">
        <v>10.615</v>
      </c>
      <c r="W4" s="511">
        <v>9.7149999999999999</v>
      </c>
      <c r="X4" s="511">
        <v>8.3774999999999995</v>
      </c>
      <c r="Y4" s="511">
        <v>7.375</v>
      </c>
      <c r="Z4" s="511">
        <v>8.0274999999999999</v>
      </c>
      <c r="AA4" s="511">
        <v>9.192499999999999</v>
      </c>
      <c r="AB4" s="511">
        <v>6.3199999999999994</v>
      </c>
      <c r="AC4" s="511">
        <v>7.0425000000000004</v>
      </c>
      <c r="AD4" s="511">
        <v>8.2424999999999997</v>
      </c>
      <c r="AE4" s="511">
        <v>9.6549999999999994</v>
      </c>
      <c r="AF4" s="511">
        <v>10.047499999999999</v>
      </c>
      <c r="AG4" s="511">
        <v>11.942499999999999</v>
      </c>
    </row>
    <row r="5" spans="1:33">
      <c r="A5" s="129" t="s">
        <v>216</v>
      </c>
      <c r="B5" s="865">
        <v>2.625</v>
      </c>
      <c r="C5" s="865">
        <v>1.875</v>
      </c>
      <c r="D5" s="865">
        <v>6.9249999999999998</v>
      </c>
      <c r="E5" s="866">
        <v>11.924999999999999</v>
      </c>
      <c r="F5" s="866">
        <v>12.525</v>
      </c>
      <c r="G5" s="866">
        <v>16.100000000000001</v>
      </c>
      <c r="H5" s="866">
        <v>20.25</v>
      </c>
      <c r="I5" s="866">
        <v>20.25</v>
      </c>
      <c r="J5" s="866">
        <v>18.924999999999997</v>
      </c>
      <c r="K5" s="866">
        <v>19.574999999999999</v>
      </c>
      <c r="L5" s="866">
        <v>17.875</v>
      </c>
      <c r="M5" s="866">
        <v>15.875</v>
      </c>
      <c r="N5" s="866">
        <v>12.024999999999999</v>
      </c>
      <c r="O5" s="866">
        <v>3.25</v>
      </c>
      <c r="P5" s="866">
        <v>2.5249999999999999</v>
      </c>
      <c r="R5" s="84" t="s">
        <v>222</v>
      </c>
      <c r="S5" s="251">
        <v>9.3613333333333326</v>
      </c>
      <c r="T5" s="251">
        <v>7.9819999999999984</v>
      </c>
      <c r="U5" s="251">
        <v>10.30142857142857</v>
      </c>
      <c r="V5" s="511">
        <v>10.107333333333335</v>
      </c>
      <c r="W5" s="511">
        <v>8.7913333333333341</v>
      </c>
      <c r="X5" s="511">
        <v>7.9913333333333334</v>
      </c>
      <c r="Y5" s="511">
        <v>6.8999999999999977</v>
      </c>
      <c r="Z5" s="511">
        <v>7.0206666666666679</v>
      </c>
      <c r="AA5" s="511">
        <v>8.1939999999999991</v>
      </c>
      <c r="AB5" s="511">
        <v>6.0659999999999998</v>
      </c>
      <c r="AC5" s="511">
        <v>6.6653333333333329</v>
      </c>
      <c r="AD5" s="511">
        <v>7.7759999999999998</v>
      </c>
      <c r="AE5" s="511">
        <v>9.4726666666666688</v>
      </c>
      <c r="AF5" s="511">
        <v>9.42</v>
      </c>
      <c r="AG5" s="511">
        <v>10.641999999999999</v>
      </c>
    </row>
    <row r="6" spans="1:33">
      <c r="A6" s="129" t="s">
        <v>217</v>
      </c>
      <c r="B6" s="865"/>
      <c r="C6" s="867">
        <v>1.8250000000000002</v>
      </c>
      <c r="D6" s="867">
        <v>6.8250000000000002</v>
      </c>
      <c r="E6" s="867">
        <v>11.524999999999999</v>
      </c>
      <c r="F6" s="867">
        <v>12.125</v>
      </c>
      <c r="G6" s="867">
        <v>16.100000000000001</v>
      </c>
      <c r="H6" s="867">
        <v>20.2</v>
      </c>
      <c r="I6" s="867">
        <v>20.375</v>
      </c>
      <c r="J6" s="867">
        <v>18.975000000000001</v>
      </c>
      <c r="K6" s="867">
        <v>19.649999999999999</v>
      </c>
      <c r="L6" s="867">
        <v>17.824999999999999</v>
      </c>
      <c r="M6" s="867">
        <v>16.074999999999999</v>
      </c>
      <c r="N6" s="867">
        <v>11.8</v>
      </c>
      <c r="O6" s="867">
        <v>3.1</v>
      </c>
      <c r="P6" s="867">
        <v>2.5</v>
      </c>
      <c r="R6" s="54"/>
      <c r="S6" s="186"/>
      <c r="T6" s="186"/>
      <c r="U6" s="186"/>
      <c r="V6" s="186"/>
      <c r="W6" s="54"/>
      <c r="X6" s="148"/>
      <c r="Y6" s="54"/>
      <c r="Z6" s="186"/>
      <c r="AA6" s="186"/>
      <c r="AB6" s="186"/>
      <c r="AC6" s="186"/>
      <c r="AD6" s="186"/>
      <c r="AE6" s="186"/>
      <c r="AF6" s="186"/>
      <c r="AG6" s="186"/>
    </row>
    <row r="7" spans="1:33">
      <c r="A7" s="129" t="s">
        <v>218</v>
      </c>
      <c r="B7" s="865">
        <v>2.0599999999999996</v>
      </c>
      <c r="C7" s="865">
        <v>2.2600000000000002</v>
      </c>
      <c r="D7" s="865">
        <v>6.82</v>
      </c>
      <c r="E7" s="866">
        <v>11.600000000000001</v>
      </c>
      <c r="F7" s="866">
        <v>12.84</v>
      </c>
      <c r="G7" s="866">
        <v>16.68</v>
      </c>
      <c r="H7" s="866">
        <v>20.62</v>
      </c>
      <c r="I7" s="866">
        <v>20.46</v>
      </c>
      <c r="J7" s="866">
        <v>19.28</v>
      </c>
      <c r="K7" s="866">
        <v>19.5</v>
      </c>
      <c r="L7" s="866">
        <v>17.8</v>
      </c>
      <c r="M7" s="866">
        <v>16.160000000000004</v>
      </c>
      <c r="N7" s="866">
        <v>11.94</v>
      </c>
      <c r="O7" s="866">
        <v>3</v>
      </c>
      <c r="P7" s="866">
        <v>2.52</v>
      </c>
      <c r="R7" s="54"/>
      <c r="S7" s="186"/>
      <c r="T7" s="186"/>
      <c r="U7" s="186"/>
      <c r="V7" s="186"/>
      <c r="W7" s="54"/>
      <c r="X7" s="148"/>
      <c r="Y7" s="54"/>
      <c r="Z7" s="186"/>
      <c r="AA7" s="186"/>
      <c r="AB7" s="186"/>
      <c r="AC7" s="186"/>
      <c r="AD7" s="186"/>
      <c r="AE7" s="186"/>
      <c r="AF7" s="186"/>
      <c r="AG7" s="186"/>
    </row>
    <row r="8" spans="1:33">
      <c r="A8" s="129" t="s">
        <v>219</v>
      </c>
      <c r="B8" s="865">
        <v>2.4249999999999998</v>
      </c>
      <c r="C8" s="865">
        <v>1.675</v>
      </c>
      <c r="D8" s="865">
        <v>6.3500000000000005</v>
      </c>
      <c r="E8" s="866">
        <v>11.55</v>
      </c>
      <c r="F8" s="866">
        <v>13.024999999999999</v>
      </c>
      <c r="G8" s="866">
        <v>16.5</v>
      </c>
      <c r="H8" s="866">
        <v>20.574999999999999</v>
      </c>
      <c r="I8" s="866">
        <v>20.574999999999999</v>
      </c>
      <c r="J8" s="866">
        <v>19.2</v>
      </c>
      <c r="K8" s="866">
        <v>19.600000000000001</v>
      </c>
      <c r="L8" s="866">
        <v>17.875</v>
      </c>
      <c r="M8" s="866">
        <v>15.975</v>
      </c>
      <c r="N8" s="866">
        <v>11.850000000000001</v>
      </c>
      <c r="O8" s="866">
        <v>3.2</v>
      </c>
      <c r="P8" s="866">
        <v>2.6</v>
      </c>
      <c r="R8" s="154"/>
      <c r="S8" s="186"/>
      <c r="T8" s="186"/>
      <c r="U8" s="186"/>
      <c r="V8" s="186"/>
      <c r="W8" s="54"/>
      <c r="X8" s="148"/>
      <c r="Y8" s="54"/>
      <c r="Z8" s="186"/>
      <c r="AA8" s="186"/>
      <c r="AB8" s="186"/>
      <c r="AC8" s="186"/>
      <c r="AD8" s="186"/>
      <c r="AE8" s="186"/>
      <c r="AF8" s="186"/>
      <c r="AG8" s="186"/>
    </row>
    <row r="9" spans="1:33">
      <c r="A9" s="225" t="s">
        <v>221</v>
      </c>
      <c r="B9" s="146">
        <v>9</v>
      </c>
      <c r="C9" s="192">
        <v>9</v>
      </c>
      <c r="D9" s="192">
        <v>9</v>
      </c>
    </row>
    <row r="10" spans="1:33">
      <c r="A10" s="183" t="s">
        <v>220</v>
      </c>
      <c r="C10" s="149"/>
      <c r="D10" s="149"/>
      <c r="E10" s="193">
        <v>23.3</v>
      </c>
      <c r="F10" s="193">
        <v>23.3</v>
      </c>
      <c r="G10" s="193">
        <v>23.3</v>
      </c>
      <c r="H10" s="193">
        <v>23.3</v>
      </c>
      <c r="I10" s="193">
        <v>23.3</v>
      </c>
      <c r="J10" s="193">
        <v>23.3</v>
      </c>
      <c r="K10" s="193">
        <v>23.3</v>
      </c>
      <c r="L10" s="193">
        <v>23.3</v>
      </c>
      <c r="M10" s="193">
        <v>23.3</v>
      </c>
      <c r="N10" s="193">
        <v>23.3</v>
      </c>
      <c r="O10" s="193">
        <v>23.3</v>
      </c>
      <c r="P10" s="193">
        <v>23.3</v>
      </c>
    </row>
  </sheetData>
  <mergeCells count="6">
    <mergeCell ref="S1:AG1"/>
    <mergeCell ref="B1:P1"/>
    <mergeCell ref="A1:A2"/>
    <mergeCell ref="R1:R2"/>
    <mergeCell ref="B3:D3"/>
    <mergeCell ref="E3:P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rgb="FF92D050"/>
    <pageSetUpPr fitToPage="1"/>
  </sheetPr>
  <dimension ref="A1:V60"/>
  <sheetViews>
    <sheetView zoomScale="75" zoomScaleNormal="75" workbookViewId="0">
      <selection activeCell="R53" sqref="R53"/>
    </sheetView>
  </sheetViews>
  <sheetFormatPr defaultRowHeight="14"/>
  <cols>
    <col min="1" max="1" width="34.1796875" style="1" bestFit="1" customWidth="1"/>
    <col min="2" max="2" width="6.36328125" bestFit="1" customWidth="1"/>
    <col min="3" max="3" width="7.1796875" bestFit="1" customWidth="1"/>
    <col min="4" max="4" width="7.54296875" bestFit="1" customWidth="1"/>
    <col min="5" max="5" width="7.08984375" bestFit="1" customWidth="1"/>
    <col min="6" max="6" width="7.54296875" bestFit="1" customWidth="1"/>
    <col min="7" max="7" width="7.1796875" bestFit="1" customWidth="1"/>
    <col min="8" max="8" width="5.90625" bestFit="1" customWidth="1"/>
    <col min="9" max="9" width="6.90625" bestFit="1" customWidth="1"/>
    <col min="10" max="10" width="6.81640625" bestFit="1" customWidth="1"/>
    <col min="11" max="11" width="7.54296875" bestFit="1" customWidth="1"/>
    <col min="12" max="12" width="6.6328125" bestFit="1" customWidth="1"/>
    <col min="13" max="13" width="7.36328125" bestFit="1" customWidth="1"/>
    <col min="14" max="15" width="7.1796875" bestFit="1" customWidth="1"/>
    <col min="16" max="16" width="6.453125" bestFit="1" customWidth="1"/>
    <col min="17" max="17" width="8.08984375" bestFit="1" customWidth="1"/>
    <col min="18" max="18" width="8.6328125" style="870" bestFit="1" customWidth="1"/>
    <col min="19" max="19" width="6" bestFit="1" customWidth="1"/>
    <col min="20" max="20" width="10.453125" bestFit="1" customWidth="1"/>
    <col min="21" max="22" width="11.36328125" bestFit="1" customWidth="1"/>
    <col min="23" max="23" width="9.90625" customWidth="1"/>
    <col min="24" max="24" width="10.36328125" bestFit="1" customWidth="1"/>
    <col min="25" max="25" width="10.90625" bestFit="1" customWidth="1"/>
    <col min="26" max="26" width="11.08984375" bestFit="1" customWidth="1"/>
    <col min="27" max="27" width="10.453125" customWidth="1"/>
    <col min="28" max="28" width="10.90625" customWidth="1"/>
    <col min="29" max="30" width="11.36328125" customWidth="1"/>
    <col min="31" max="31" width="10.90625" bestFit="1" customWidth="1"/>
  </cols>
  <sheetData>
    <row r="1" spans="1:22" ht="15.5">
      <c r="A1" s="1077" t="s">
        <v>3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</row>
    <row r="2" spans="1:22" ht="15.5">
      <c r="A2" s="1077" t="s">
        <v>200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1077"/>
    </row>
    <row r="4" spans="1:22" s="7" customFormat="1" ht="42">
      <c r="A4" s="106" t="s">
        <v>2</v>
      </c>
      <c r="B4" s="806">
        <v>41645</v>
      </c>
      <c r="C4" s="806">
        <v>41680</v>
      </c>
      <c r="D4" s="806">
        <v>41724</v>
      </c>
      <c r="E4" s="806">
        <v>41750</v>
      </c>
      <c r="F4" s="806">
        <v>41778</v>
      </c>
      <c r="G4" s="806">
        <v>41806</v>
      </c>
      <c r="H4" s="383">
        <v>41827</v>
      </c>
      <c r="I4" s="383">
        <v>41849</v>
      </c>
      <c r="J4" s="383">
        <v>41855</v>
      </c>
      <c r="K4" s="806">
        <v>41869</v>
      </c>
      <c r="L4" s="806">
        <v>41890</v>
      </c>
      <c r="M4" s="383">
        <v>41897</v>
      </c>
      <c r="N4" s="383">
        <v>41932</v>
      </c>
      <c r="O4" s="383">
        <v>41961</v>
      </c>
      <c r="P4" s="383">
        <v>41981</v>
      </c>
      <c r="Q4" s="114" t="s">
        <v>88</v>
      </c>
      <c r="R4" s="114" t="s">
        <v>1532</v>
      </c>
      <c r="S4" s="106" t="s">
        <v>82</v>
      </c>
      <c r="T4" s="115" t="s">
        <v>91</v>
      </c>
      <c r="U4" s="115" t="s">
        <v>92</v>
      </c>
      <c r="V4" s="115" t="s">
        <v>93</v>
      </c>
    </row>
    <row r="5" spans="1:22" s="3" customFormat="1">
      <c r="A5" s="120" t="s">
        <v>376</v>
      </c>
      <c r="B5" s="776">
        <v>5</v>
      </c>
      <c r="C5" s="776">
        <v>20</v>
      </c>
      <c r="D5" s="776">
        <v>3</v>
      </c>
      <c r="E5" s="776">
        <v>26</v>
      </c>
      <c r="F5" s="776">
        <v>42</v>
      </c>
      <c r="G5" s="776">
        <v>23</v>
      </c>
      <c r="H5" s="776">
        <v>2</v>
      </c>
      <c r="I5" s="776">
        <v>37</v>
      </c>
      <c r="J5" s="776">
        <v>26</v>
      </c>
      <c r="K5" s="776">
        <v>37</v>
      </c>
      <c r="L5" s="776">
        <v>19</v>
      </c>
      <c r="M5" s="776">
        <v>16</v>
      </c>
      <c r="N5" s="776">
        <v>12</v>
      </c>
      <c r="O5" s="776">
        <v>14</v>
      </c>
      <c r="P5" s="776">
        <v>16</v>
      </c>
      <c r="Q5" s="818">
        <f t="shared" ref="Q5:Q10" si="0">AVERAGE(B5:P5)</f>
        <v>19.866666666666667</v>
      </c>
      <c r="R5" s="1048">
        <f>MEDIAN(B5:P5)</f>
        <v>19</v>
      </c>
      <c r="S5" s="818">
        <f t="shared" ref="S5:S10" si="1">MAX(B5:P5)</f>
        <v>42</v>
      </c>
      <c r="T5" s="818">
        <f t="shared" ref="T5:T10" si="2">AVERAGE(H5:M5)</f>
        <v>22.833333333333332</v>
      </c>
      <c r="U5" s="113">
        <f>AVERAGE(B8:P9)</f>
        <v>30.466666666666665</v>
      </c>
      <c r="V5" s="113">
        <f>AVERAGE(H8:M9)</f>
        <v>44.666666666666664</v>
      </c>
    </row>
    <row r="6" spans="1:22" s="3" customFormat="1">
      <c r="A6" s="120" t="s">
        <v>375</v>
      </c>
      <c r="B6" s="776">
        <v>8</v>
      </c>
      <c r="C6" s="776">
        <v>33</v>
      </c>
      <c r="D6" s="776">
        <v>9</v>
      </c>
      <c r="E6" s="776">
        <v>49</v>
      </c>
      <c r="F6" s="776">
        <v>87</v>
      </c>
      <c r="G6" s="776">
        <v>35</v>
      </c>
      <c r="H6" s="776">
        <v>41</v>
      </c>
      <c r="I6" s="776">
        <v>52</v>
      </c>
      <c r="J6" s="776">
        <v>21</v>
      </c>
      <c r="K6" s="776">
        <v>31</v>
      </c>
      <c r="L6" s="776">
        <v>25</v>
      </c>
      <c r="M6" s="776">
        <v>11</v>
      </c>
      <c r="N6" s="776">
        <v>9</v>
      </c>
      <c r="O6" s="776">
        <v>7</v>
      </c>
      <c r="P6" s="776">
        <v>8</v>
      </c>
      <c r="Q6" s="818">
        <f t="shared" si="0"/>
        <v>28.4</v>
      </c>
      <c r="R6" s="1048">
        <f t="shared" ref="R6:R10" si="3">MEDIAN(B6:P6)</f>
        <v>25</v>
      </c>
      <c r="S6" s="818">
        <f t="shared" si="1"/>
        <v>87</v>
      </c>
      <c r="T6" s="818">
        <f t="shared" si="2"/>
        <v>30.166666666666668</v>
      </c>
      <c r="U6" s="75"/>
      <c r="V6" s="75"/>
    </row>
    <row r="7" spans="1:22" s="3" customFormat="1">
      <c r="A7" s="121" t="s">
        <v>377</v>
      </c>
      <c r="B7" s="776">
        <v>17</v>
      </c>
      <c r="C7" s="776">
        <v>21</v>
      </c>
      <c r="D7" s="776">
        <v>33</v>
      </c>
      <c r="E7" s="776">
        <v>14</v>
      </c>
      <c r="F7" s="776">
        <v>3</v>
      </c>
      <c r="G7" s="776">
        <v>28</v>
      </c>
      <c r="H7" s="776">
        <v>41</v>
      </c>
      <c r="I7" s="776">
        <v>44</v>
      </c>
      <c r="J7" s="776">
        <v>21</v>
      </c>
      <c r="K7" s="776">
        <v>28</v>
      </c>
      <c r="L7" s="776">
        <v>50</v>
      </c>
      <c r="M7" s="776">
        <v>41</v>
      </c>
      <c r="N7" s="776">
        <v>18</v>
      </c>
      <c r="O7" s="776">
        <v>2</v>
      </c>
      <c r="P7" s="776">
        <v>14</v>
      </c>
      <c r="Q7" s="818">
        <f t="shared" si="0"/>
        <v>25</v>
      </c>
      <c r="R7" s="1048">
        <f t="shared" si="3"/>
        <v>21</v>
      </c>
      <c r="S7" s="818">
        <f t="shared" si="1"/>
        <v>50</v>
      </c>
      <c r="T7" s="818">
        <f t="shared" si="2"/>
        <v>37.5</v>
      </c>
      <c r="U7" s="75"/>
      <c r="V7" s="75"/>
    </row>
    <row r="8" spans="1:22" s="3" customFormat="1">
      <c r="A8" s="121" t="s">
        <v>383</v>
      </c>
      <c r="B8" s="776">
        <v>51</v>
      </c>
      <c r="C8" s="776">
        <v>17</v>
      </c>
      <c r="D8" s="776">
        <v>27</v>
      </c>
      <c r="E8" s="776">
        <v>12</v>
      </c>
      <c r="F8" s="776">
        <v>16</v>
      </c>
      <c r="G8" s="776">
        <v>21</v>
      </c>
      <c r="H8" s="776">
        <v>34</v>
      </c>
      <c r="I8" s="776">
        <v>38</v>
      </c>
      <c r="J8" s="776">
        <v>18</v>
      </c>
      <c r="K8" s="776">
        <v>35</v>
      </c>
      <c r="L8" s="776">
        <v>35</v>
      </c>
      <c r="M8" s="776">
        <v>40</v>
      </c>
      <c r="N8" s="776">
        <v>18</v>
      </c>
      <c r="O8" s="776">
        <v>5</v>
      </c>
      <c r="P8" s="776">
        <v>5</v>
      </c>
      <c r="Q8" s="818">
        <f t="shared" si="0"/>
        <v>24.8</v>
      </c>
      <c r="R8" s="1048">
        <f t="shared" si="3"/>
        <v>21</v>
      </c>
      <c r="S8" s="818">
        <f t="shared" si="1"/>
        <v>51</v>
      </c>
      <c r="T8" s="818">
        <f t="shared" si="2"/>
        <v>33.333333333333336</v>
      </c>
      <c r="U8" s="75"/>
      <c r="V8" s="75"/>
    </row>
    <row r="9" spans="1:22" s="3" customFormat="1">
      <c r="A9" s="121" t="s">
        <v>385</v>
      </c>
      <c r="B9" s="776">
        <v>19</v>
      </c>
      <c r="C9" s="776">
        <v>20</v>
      </c>
      <c r="D9" s="776">
        <v>14</v>
      </c>
      <c r="E9" s="776">
        <v>20</v>
      </c>
      <c r="F9" s="776">
        <v>22</v>
      </c>
      <c r="G9" s="776">
        <v>26</v>
      </c>
      <c r="H9" s="776">
        <v>96</v>
      </c>
      <c r="I9" s="776">
        <v>71</v>
      </c>
      <c r="J9" s="776">
        <v>53</v>
      </c>
      <c r="K9" s="776">
        <v>32</v>
      </c>
      <c r="L9" s="776">
        <v>55</v>
      </c>
      <c r="M9" s="776">
        <v>29</v>
      </c>
      <c r="N9" s="776">
        <v>8</v>
      </c>
      <c r="O9" s="776">
        <v>53</v>
      </c>
      <c r="P9" s="776">
        <v>24</v>
      </c>
      <c r="Q9" s="818">
        <f t="shared" si="0"/>
        <v>36.133333333333333</v>
      </c>
      <c r="R9" s="1048">
        <f t="shared" si="3"/>
        <v>26</v>
      </c>
      <c r="S9" s="818">
        <f t="shared" si="1"/>
        <v>96</v>
      </c>
      <c r="T9" s="818">
        <f t="shared" si="2"/>
        <v>56</v>
      </c>
      <c r="U9" s="75"/>
      <c r="V9" s="75"/>
    </row>
    <row r="10" spans="1:22">
      <c r="A10" s="290" t="s">
        <v>384</v>
      </c>
      <c r="B10" s="773">
        <f>AVERAGE(B8:B9)</f>
        <v>35</v>
      </c>
      <c r="C10" s="773">
        <f t="shared" ref="C10:P10" si="4">AVERAGE(C8:C9)</f>
        <v>18.5</v>
      </c>
      <c r="D10" s="773">
        <f t="shared" si="4"/>
        <v>20.5</v>
      </c>
      <c r="E10" s="773">
        <f t="shared" si="4"/>
        <v>16</v>
      </c>
      <c r="F10" s="773">
        <f t="shared" si="4"/>
        <v>19</v>
      </c>
      <c r="G10" s="773">
        <f t="shared" si="4"/>
        <v>23.5</v>
      </c>
      <c r="H10" s="773">
        <f t="shared" si="4"/>
        <v>65</v>
      </c>
      <c r="I10" s="773">
        <f t="shared" si="4"/>
        <v>54.5</v>
      </c>
      <c r="J10" s="773">
        <f t="shared" si="4"/>
        <v>35.5</v>
      </c>
      <c r="K10" s="773">
        <f t="shared" si="4"/>
        <v>33.5</v>
      </c>
      <c r="L10" s="773">
        <f t="shared" si="4"/>
        <v>45</v>
      </c>
      <c r="M10" s="773">
        <f t="shared" si="4"/>
        <v>34.5</v>
      </c>
      <c r="N10" s="773">
        <f t="shared" si="4"/>
        <v>13</v>
      </c>
      <c r="O10" s="773">
        <f t="shared" si="4"/>
        <v>29</v>
      </c>
      <c r="P10" s="773">
        <f t="shared" si="4"/>
        <v>14.5</v>
      </c>
      <c r="Q10" s="818">
        <f t="shared" si="0"/>
        <v>30.466666666666665</v>
      </c>
      <c r="R10" s="1048">
        <f t="shared" si="3"/>
        <v>29</v>
      </c>
      <c r="S10" s="818">
        <f t="shared" si="1"/>
        <v>65</v>
      </c>
      <c r="T10" s="818">
        <f t="shared" si="2"/>
        <v>44.666666666666664</v>
      </c>
    </row>
    <row r="11" spans="1:22">
      <c r="B11" s="1117"/>
      <c r="C11" s="1117"/>
      <c r="D11" s="1117"/>
      <c r="E11" s="1117"/>
      <c r="F11" s="1117"/>
    </row>
    <row r="12" spans="1:22">
      <c r="B12" s="1117"/>
      <c r="C12" s="1117"/>
      <c r="D12" s="1117"/>
      <c r="E12" s="1117"/>
      <c r="F12" s="1117"/>
    </row>
    <row r="13" spans="1:22">
      <c r="A13" s="1118" t="s">
        <v>66</v>
      </c>
      <c r="B13" s="1118"/>
      <c r="C13" s="1118"/>
      <c r="D13" s="1118"/>
      <c r="E13" s="1118"/>
      <c r="F13" s="1118"/>
      <c r="G13" s="1118"/>
      <c r="H13" s="1118"/>
      <c r="I13" s="1118"/>
      <c r="J13" s="1118"/>
      <c r="K13" s="1118"/>
      <c r="L13" s="1118"/>
      <c r="M13" s="1118"/>
    </row>
    <row r="14" spans="1:22">
      <c r="A14" s="103"/>
      <c r="B14" s="103" t="s">
        <v>68</v>
      </c>
      <c r="C14" s="103" t="s">
        <v>69</v>
      </c>
      <c r="D14" s="103" t="s">
        <v>70</v>
      </c>
      <c r="E14" s="103" t="s">
        <v>71</v>
      </c>
      <c r="F14" s="103" t="s">
        <v>72</v>
      </c>
      <c r="G14" s="103" t="s">
        <v>73</v>
      </c>
      <c r="H14" s="103" t="s">
        <v>74</v>
      </c>
      <c r="I14" s="103" t="s">
        <v>75</v>
      </c>
      <c r="J14" s="103" t="s">
        <v>76</v>
      </c>
      <c r="K14" s="103" t="s">
        <v>77</v>
      </c>
      <c r="L14" s="103" t="s">
        <v>78</v>
      </c>
      <c r="M14" s="103" t="s">
        <v>79</v>
      </c>
    </row>
    <row r="15" spans="1:22">
      <c r="A15" s="120" t="s">
        <v>376</v>
      </c>
      <c r="B15" s="56">
        <f t="shared" ref="B15:G15" si="5">B5</f>
        <v>5</v>
      </c>
      <c r="C15" s="56">
        <f t="shared" si="5"/>
        <v>20</v>
      </c>
      <c r="D15" s="56">
        <f t="shared" si="5"/>
        <v>3</v>
      </c>
      <c r="E15" s="56">
        <f t="shared" si="5"/>
        <v>26</v>
      </c>
      <c r="F15" s="56">
        <f t="shared" si="5"/>
        <v>42</v>
      </c>
      <c r="G15" s="56">
        <f t="shared" si="5"/>
        <v>23</v>
      </c>
      <c r="H15" s="56">
        <f t="shared" ref="H15:H20" si="6">AVERAGE(H5:I5)</f>
        <v>19.5</v>
      </c>
      <c r="I15" s="56">
        <f t="shared" ref="I15:I20" si="7">AVERAGE(J5:K5)</f>
        <v>31.5</v>
      </c>
      <c r="J15" s="56">
        <f>AVERAGE(L5:M5)</f>
        <v>17.5</v>
      </c>
      <c r="K15" s="56">
        <f>N5</f>
        <v>12</v>
      </c>
      <c r="L15" s="56">
        <f t="shared" ref="L15:M20" si="8">O5</f>
        <v>14</v>
      </c>
      <c r="M15" s="56">
        <f t="shared" si="8"/>
        <v>16</v>
      </c>
    </row>
    <row r="16" spans="1:22">
      <c r="A16" s="120" t="s">
        <v>375</v>
      </c>
      <c r="B16" s="56">
        <f t="shared" ref="B16:G20" si="9">B6</f>
        <v>8</v>
      </c>
      <c r="C16" s="56">
        <f t="shared" si="9"/>
        <v>33</v>
      </c>
      <c r="D16" s="56">
        <f t="shared" si="9"/>
        <v>9</v>
      </c>
      <c r="E16" s="56">
        <f t="shared" si="9"/>
        <v>49</v>
      </c>
      <c r="F16" s="56">
        <f t="shared" si="9"/>
        <v>87</v>
      </c>
      <c r="G16" s="56">
        <f t="shared" si="9"/>
        <v>35</v>
      </c>
      <c r="H16" s="56">
        <f t="shared" si="6"/>
        <v>46.5</v>
      </c>
      <c r="I16" s="56">
        <f t="shared" si="7"/>
        <v>26</v>
      </c>
      <c r="J16" s="56">
        <f t="shared" ref="J16:J19" si="10">AVERAGE(L6:M6)</f>
        <v>18</v>
      </c>
      <c r="K16" s="56">
        <f t="shared" ref="K16:K20" si="11">N6</f>
        <v>9</v>
      </c>
      <c r="L16" s="56">
        <f t="shared" si="8"/>
        <v>7</v>
      </c>
      <c r="M16" s="56">
        <f t="shared" si="8"/>
        <v>8</v>
      </c>
    </row>
    <row r="17" spans="1:13">
      <c r="A17" s="121" t="s">
        <v>377</v>
      </c>
      <c r="B17" s="56">
        <f t="shared" si="9"/>
        <v>17</v>
      </c>
      <c r="C17" s="56">
        <f t="shared" si="9"/>
        <v>21</v>
      </c>
      <c r="D17" s="56">
        <f t="shared" si="9"/>
        <v>33</v>
      </c>
      <c r="E17" s="56">
        <f t="shared" si="9"/>
        <v>14</v>
      </c>
      <c r="F17" s="56">
        <f t="shared" si="9"/>
        <v>3</v>
      </c>
      <c r="G17" s="56">
        <f t="shared" si="9"/>
        <v>28</v>
      </c>
      <c r="H17" s="56">
        <f t="shared" si="6"/>
        <v>42.5</v>
      </c>
      <c r="I17" s="56">
        <f t="shared" si="7"/>
        <v>24.5</v>
      </c>
      <c r="J17" s="56">
        <f t="shared" si="10"/>
        <v>45.5</v>
      </c>
      <c r="K17" s="56">
        <f t="shared" si="11"/>
        <v>18</v>
      </c>
      <c r="L17" s="56">
        <f t="shared" si="8"/>
        <v>2</v>
      </c>
      <c r="M17" s="56">
        <f t="shared" si="8"/>
        <v>14</v>
      </c>
    </row>
    <row r="18" spans="1:13">
      <c r="A18" s="118" t="s">
        <v>529</v>
      </c>
      <c r="B18" s="56">
        <f t="shared" si="9"/>
        <v>51</v>
      </c>
      <c r="C18" s="56">
        <f t="shared" si="9"/>
        <v>17</v>
      </c>
      <c r="D18" s="56">
        <f t="shared" si="9"/>
        <v>27</v>
      </c>
      <c r="E18" s="56">
        <f t="shared" si="9"/>
        <v>12</v>
      </c>
      <c r="F18" s="56">
        <f t="shared" si="9"/>
        <v>16</v>
      </c>
      <c r="G18" s="56">
        <f t="shared" si="9"/>
        <v>21</v>
      </c>
      <c r="H18" s="56">
        <f t="shared" si="6"/>
        <v>36</v>
      </c>
      <c r="I18" s="56">
        <f t="shared" si="7"/>
        <v>26.5</v>
      </c>
      <c r="J18" s="56">
        <f t="shared" si="10"/>
        <v>37.5</v>
      </c>
      <c r="K18" s="56">
        <f t="shared" si="11"/>
        <v>18</v>
      </c>
      <c r="L18" s="56">
        <f t="shared" si="8"/>
        <v>5</v>
      </c>
      <c r="M18" s="56">
        <f t="shared" si="8"/>
        <v>5</v>
      </c>
    </row>
    <row r="19" spans="1:13">
      <c r="A19" s="118" t="s">
        <v>530</v>
      </c>
      <c r="B19" s="56">
        <f t="shared" si="9"/>
        <v>19</v>
      </c>
      <c r="C19" s="56">
        <f t="shared" si="9"/>
        <v>20</v>
      </c>
      <c r="D19" s="56">
        <f t="shared" si="9"/>
        <v>14</v>
      </c>
      <c r="E19" s="56">
        <f t="shared" si="9"/>
        <v>20</v>
      </c>
      <c r="F19" s="56">
        <f t="shared" si="9"/>
        <v>22</v>
      </c>
      <c r="G19" s="56">
        <f t="shared" si="9"/>
        <v>26</v>
      </c>
      <c r="H19" s="56">
        <f t="shared" si="6"/>
        <v>83.5</v>
      </c>
      <c r="I19" s="56">
        <f t="shared" si="7"/>
        <v>42.5</v>
      </c>
      <c r="J19" s="56">
        <f t="shared" si="10"/>
        <v>42</v>
      </c>
      <c r="K19" s="56">
        <f t="shared" si="11"/>
        <v>8</v>
      </c>
      <c r="L19" s="56">
        <f t="shared" si="8"/>
        <v>53</v>
      </c>
      <c r="M19" s="56">
        <f t="shared" si="8"/>
        <v>24</v>
      </c>
    </row>
    <row r="20" spans="1:13">
      <c r="A20" s="290" t="s">
        <v>384</v>
      </c>
      <c r="B20" s="56">
        <f t="shared" si="9"/>
        <v>35</v>
      </c>
      <c r="C20" s="56">
        <f t="shared" si="9"/>
        <v>18.5</v>
      </c>
      <c r="D20" s="56">
        <f t="shared" si="9"/>
        <v>20.5</v>
      </c>
      <c r="E20" s="56">
        <f t="shared" si="9"/>
        <v>16</v>
      </c>
      <c r="F20" s="56">
        <f t="shared" si="9"/>
        <v>19</v>
      </c>
      <c r="G20" s="56">
        <f t="shared" si="9"/>
        <v>23.5</v>
      </c>
      <c r="H20" s="56">
        <f t="shared" si="6"/>
        <v>59.75</v>
      </c>
      <c r="I20" s="56">
        <f t="shared" si="7"/>
        <v>34.5</v>
      </c>
      <c r="J20" s="56">
        <f t="shared" ref="J20" si="12">AVERAGE(L10:M10)</f>
        <v>39.75</v>
      </c>
      <c r="K20" s="56">
        <f t="shared" si="11"/>
        <v>13</v>
      </c>
      <c r="L20" s="56">
        <f t="shared" si="8"/>
        <v>29</v>
      </c>
      <c r="M20" s="56">
        <f t="shared" si="8"/>
        <v>14.5</v>
      </c>
    </row>
    <row r="28" spans="1:13">
      <c r="A28" s="57"/>
    </row>
    <row r="29" spans="1:13">
      <c r="A29"/>
    </row>
    <row r="30" spans="1:13">
      <c r="B30" s="1"/>
      <c r="C30" s="1"/>
      <c r="D30" s="1"/>
      <c r="E30" s="1"/>
    </row>
    <row r="31" spans="1:13">
      <c r="B31" s="1"/>
      <c r="C31" s="1"/>
      <c r="D31" s="1"/>
      <c r="E31" s="1"/>
    </row>
    <row r="32" spans="1:13">
      <c r="B32" s="3"/>
      <c r="C32" s="3"/>
      <c r="D32" s="3"/>
      <c r="E32" s="3"/>
    </row>
    <row r="33" spans="1:22">
      <c r="B33" s="3"/>
      <c r="C33" s="3"/>
      <c r="D33" s="3"/>
      <c r="E33" s="3"/>
    </row>
    <row r="34" spans="1:22">
      <c r="B34" s="3"/>
      <c r="C34" s="3"/>
      <c r="D34" s="3"/>
      <c r="E34" s="3"/>
    </row>
    <row r="35" spans="1:22">
      <c r="B35" s="3"/>
      <c r="C35" s="3"/>
      <c r="D35" s="3"/>
      <c r="E35" s="3"/>
    </row>
    <row r="36" spans="1:22">
      <c r="B36" s="3"/>
      <c r="C36" s="3"/>
      <c r="D36" s="3"/>
      <c r="E36" s="3"/>
    </row>
    <row r="37" spans="1:22">
      <c r="B37" s="3"/>
      <c r="C37" s="3"/>
      <c r="D37" s="3"/>
      <c r="E37" s="3"/>
    </row>
    <row r="38" spans="1:22">
      <c r="B38" s="3"/>
      <c r="C38" s="3"/>
      <c r="D38" s="3"/>
      <c r="E38" s="3"/>
    </row>
    <row r="39" spans="1:22">
      <c r="B39" s="3"/>
      <c r="C39" s="3"/>
      <c r="D39" s="3"/>
      <c r="E39" s="3"/>
    </row>
    <row r="45" spans="1:22" ht="15.5">
      <c r="A45" s="1077" t="s">
        <v>199</v>
      </c>
      <c r="B45" s="1077"/>
      <c r="C45" s="1077"/>
      <c r="D45" s="1077"/>
      <c r="E45" s="1077"/>
      <c r="F45" s="1077"/>
      <c r="G45" s="1077"/>
      <c r="H45" s="1077"/>
      <c r="I45" s="1077"/>
      <c r="J45" s="1077"/>
      <c r="K45" s="1077"/>
      <c r="L45" s="1077"/>
      <c r="M45" s="1077"/>
      <c r="N45" s="1077"/>
      <c r="O45" s="1077"/>
      <c r="P45" s="1077"/>
      <c r="Q45" s="68"/>
      <c r="R45" s="68"/>
      <c r="S45" s="68"/>
      <c r="T45" s="68"/>
    </row>
    <row r="46" spans="1:22" ht="42">
      <c r="A46" s="108" t="s">
        <v>2</v>
      </c>
      <c r="B46" s="806">
        <v>41645</v>
      </c>
      <c r="C46" s="806">
        <v>41680</v>
      </c>
      <c r="D46" s="806">
        <v>41724</v>
      </c>
      <c r="E46" s="806">
        <v>41750</v>
      </c>
      <c r="F46" s="806">
        <v>41778</v>
      </c>
      <c r="G46" s="806">
        <v>41806</v>
      </c>
      <c r="H46" s="383">
        <v>41827</v>
      </c>
      <c r="I46" s="383">
        <v>41849</v>
      </c>
      <c r="J46" s="383">
        <v>41855</v>
      </c>
      <c r="K46" s="806">
        <v>41869</v>
      </c>
      <c r="L46" s="806">
        <v>41890</v>
      </c>
      <c r="M46" s="383">
        <v>41897</v>
      </c>
      <c r="N46" s="383">
        <v>41932</v>
      </c>
      <c r="O46" s="383">
        <v>41961</v>
      </c>
      <c r="P46" s="383">
        <v>41981</v>
      </c>
      <c r="Q46" s="114" t="s">
        <v>88</v>
      </c>
      <c r="R46" s="114" t="s">
        <v>1532</v>
      </c>
      <c r="S46" s="114" t="s">
        <v>82</v>
      </c>
      <c r="T46" s="114" t="s">
        <v>108</v>
      </c>
      <c r="U46" s="115" t="s">
        <v>92</v>
      </c>
      <c r="V46" s="115" t="s">
        <v>93</v>
      </c>
    </row>
    <row r="47" spans="1:22" ht="15.5">
      <c r="A47" s="120" t="s">
        <v>376</v>
      </c>
      <c r="B47" s="777">
        <v>2</v>
      </c>
      <c r="C47" s="777">
        <v>7</v>
      </c>
      <c r="D47" s="777">
        <v>4</v>
      </c>
      <c r="E47" s="777">
        <v>2</v>
      </c>
      <c r="F47" s="777">
        <v>6</v>
      </c>
      <c r="G47" s="777">
        <v>15</v>
      </c>
      <c r="H47" s="777">
        <v>2</v>
      </c>
      <c r="I47" s="777">
        <v>12</v>
      </c>
      <c r="J47" s="777">
        <v>2</v>
      </c>
      <c r="K47" s="777">
        <v>2</v>
      </c>
      <c r="L47" s="777">
        <v>8</v>
      </c>
      <c r="M47" s="777">
        <v>5</v>
      </c>
      <c r="N47" s="777">
        <v>6</v>
      </c>
      <c r="O47" s="777">
        <v>2</v>
      </c>
      <c r="P47" s="777">
        <v>9</v>
      </c>
      <c r="Q47" s="258">
        <f t="shared" ref="Q47:Q52" si="13">AVERAGE(B47:P47)</f>
        <v>5.6</v>
      </c>
      <c r="R47" s="1048">
        <f t="shared" ref="R47:R52" si="14">MEDIAN(B47:P47)</f>
        <v>5</v>
      </c>
      <c r="S47" s="111">
        <f t="shared" ref="S47:S52" si="15">MAX(B47:P47)</f>
        <v>15</v>
      </c>
      <c r="T47" s="111">
        <f t="shared" ref="T47:T52" si="16">AVERAGE(H47:M47)</f>
        <v>5.166666666666667</v>
      </c>
      <c r="U47" s="112">
        <f>AVERAGE(B50:P51)</f>
        <v>10.766666666666667</v>
      </c>
      <c r="V47" s="111">
        <f>AVERAGE(H50:M51)</f>
        <v>17.75</v>
      </c>
    </row>
    <row r="48" spans="1:22" ht="15.5">
      <c r="A48" s="120" t="s">
        <v>375</v>
      </c>
      <c r="B48" s="777">
        <v>5</v>
      </c>
      <c r="C48" s="777">
        <v>11</v>
      </c>
      <c r="D48" s="777">
        <v>2</v>
      </c>
      <c r="E48" s="777">
        <v>3</v>
      </c>
      <c r="F48" s="777">
        <v>10</v>
      </c>
      <c r="G48" s="777">
        <v>8</v>
      </c>
      <c r="H48" s="777">
        <v>15</v>
      </c>
      <c r="I48" s="777">
        <v>16</v>
      </c>
      <c r="J48" s="777">
        <v>2</v>
      </c>
      <c r="K48" s="777">
        <v>8</v>
      </c>
      <c r="L48" s="777">
        <v>15</v>
      </c>
      <c r="M48" s="777">
        <v>14</v>
      </c>
      <c r="N48" s="777">
        <v>9</v>
      </c>
      <c r="O48" s="777">
        <v>5</v>
      </c>
      <c r="P48" s="777">
        <v>2</v>
      </c>
      <c r="Q48" s="111">
        <f t="shared" si="13"/>
        <v>8.3333333333333339</v>
      </c>
      <c r="R48" s="1048">
        <f t="shared" si="14"/>
        <v>8</v>
      </c>
      <c r="S48" s="111">
        <f t="shared" si="15"/>
        <v>16</v>
      </c>
      <c r="T48" s="111">
        <f t="shared" si="16"/>
        <v>11.666666666666666</v>
      </c>
    </row>
    <row r="49" spans="1:20" ht="15.5">
      <c r="A49" s="121" t="s">
        <v>377</v>
      </c>
      <c r="B49" s="777">
        <v>7</v>
      </c>
      <c r="C49" s="777">
        <v>10</v>
      </c>
      <c r="D49" s="777">
        <v>2</v>
      </c>
      <c r="E49" s="777">
        <v>2</v>
      </c>
      <c r="F49" s="777">
        <v>6</v>
      </c>
      <c r="G49" s="777">
        <v>10</v>
      </c>
      <c r="H49" s="777">
        <v>26</v>
      </c>
      <c r="I49" s="777">
        <v>11</v>
      </c>
      <c r="J49" s="777">
        <v>2</v>
      </c>
      <c r="K49" s="777">
        <v>6</v>
      </c>
      <c r="L49" s="777">
        <v>25</v>
      </c>
      <c r="M49" s="777">
        <v>2</v>
      </c>
      <c r="N49" s="777">
        <v>2</v>
      </c>
      <c r="O49" s="777">
        <v>2</v>
      </c>
      <c r="P49" s="777">
        <v>2</v>
      </c>
      <c r="Q49" s="111">
        <f t="shared" si="13"/>
        <v>7.666666666666667</v>
      </c>
      <c r="R49" s="1048">
        <f t="shared" si="14"/>
        <v>6</v>
      </c>
      <c r="S49" s="111">
        <f t="shared" si="15"/>
        <v>26</v>
      </c>
      <c r="T49" s="111">
        <f t="shared" si="16"/>
        <v>12</v>
      </c>
    </row>
    <row r="50" spans="1:20" ht="15.5">
      <c r="A50" s="121" t="s">
        <v>387</v>
      </c>
      <c r="B50" s="777">
        <v>4</v>
      </c>
      <c r="C50" s="777">
        <v>11</v>
      </c>
      <c r="D50" s="777">
        <v>2</v>
      </c>
      <c r="E50" s="777">
        <v>2</v>
      </c>
      <c r="F50" s="777">
        <v>4</v>
      </c>
      <c r="G50" s="777">
        <v>6</v>
      </c>
      <c r="H50" s="777">
        <v>22</v>
      </c>
      <c r="I50" s="777">
        <v>9</v>
      </c>
      <c r="J50" s="777">
        <v>2</v>
      </c>
      <c r="K50" s="777">
        <v>5</v>
      </c>
      <c r="L50" s="777">
        <v>16</v>
      </c>
      <c r="M50" s="777">
        <v>15</v>
      </c>
      <c r="N50" s="777">
        <v>2</v>
      </c>
      <c r="O50" s="777">
        <v>2</v>
      </c>
      <c r="P50" s="777">
        <v>2</v>
      </c>
      <c r="Q50" s="111">
        <f t="shared" si="13"/>
        <v>6.9333333333333336</v>
      </c>
      <c r="R50" s="1048">
        <f t="shared" si="14"/>
        <v>4</v>
      </c>
      <c r="S50" s="111">
        <f t="shared" si="15"/>
        <v>22</v>
      </c>
      <c r="T50" s="111">
        <f t="shared" si="16"/>
        <v>11.5</v>
      </c>
    </row>
    <row r="51" spans="1:20" ht="15.5">
      <c r="A51" s="121" t="s">
        <v>388</v>
      </c>
      <c r="B51" s="777">
        <v>5</v>
      </c>
      <c r="C51" s="777">
        <v>11</v>
      </c>
      <c r="D51" s="777">
        <v>3</v>
      </c>
      <c r="E51" s="777">
        <v>4</v>
      </c>
      <c r="F51" s="777">
        <v>21</v>
      </c>
      <c r="G51" s="777">
        <v>8</v>
      </c>
      <c r="H51" s="777">
        <v>91</v>
      </c>
      <c r="I51" s="777">
        <v>17</v>
      </c>
      <c r="J51" s="777">
        <v>2</v>
      </c>
      <c r="K51" s="777">
        <v>7</v>
      </c>
      <c r="L51" s="777">
        <v>13</v>
      </c>
      <c r="M51" s="777">
        <v>14</v>
      </c>
      <c r="N51" s="777">
        <v>9</v>
      </c>
      <c r="O51" s="777">
        <v>6</v>
      </c>
      <c r="P51" s="777">
        <v>8</v>
      </c>
      <c r="Q51" s="111">
        <f t="shared" si="13"/>
        <v>14.6</v>
      </c>
      <c r="R51" s="1048">
        <f t="shared" si="14"/>
        <v>8</v>
      </c>
      <c r="S51" s="111">
        <f t="shared" si="15"/>
        <v>91</v>
      </c>
      <c r="T51" s="111">
        <f t="shared" si="16"/>
        <v>24</v>
      </c>
    </row>
    <row r="52" spans="1:20" ht="15.5">
      <c r="A52" s="290" t="s">
        <v>386</v>
      </c>
      <c r="B52" s="50">
        <f>AVERAGE(B50:B51)</f>
        <v>4.5</v>
      </c>
      <c r="C52" s="50">
        <f t="shared" ref="C52:P52" si="17">AVERAGE(C50:C51)</f>
        <v>11</v>
      </c>
      <c r="D52" s="50">
        <f t="shared" si="17"/>
        <v>2.5</v>
      </c>
      <c r="E52" s="50">
        <f t="shared" si="17"/>
        <v>3</v>
      </c>
      <c r="F52" s="50">
        <f t="shared" si="17"/>
        <v>12.5</v>
      </c>
      <c r="G52" s="50">
        <f t="shared" si="17"/>
        <v>7</v>
      </c>
      <c r="H52" s="50">
        <f t="shared" si="17"/>
        <v>56.5</v>
      </c>
      <c r="I52" s="50">
        <f t="shared" si="17"/>
        <v>13</v>
      </c>
      <c r="J52" s="50">
        <f t="shared" si="17"/>
        <v>2</v>
      </c>
      <c r="K52" s="50">
        <f t="shared" si="17"/>
        <v>6</v>
      </c>
      <c r="L52" s="50">
        <f t="shared" si="17"/>
        <v>14.5</v>
      </c>
      <c r="M52" s="50">
        <f t="shared" si="17"/>
        <v>14.5</v>
      </c>
      <c r="N52" s="50">
        <f t="shared" si="17"/>
        <v>5.5</v>
      </c>
      <c r="O52" s="50">
        <f t="shared" si="17"/>
        <v>4</v>
      </c>
      <c r="P52" s="50">
        <f t="shared" si="17"/>
        <v>5</v>
      </c>
      <c r="Q52" s="111">
        <f t="shared" si="13"/>
        <v>10.766666666666667</v>
      </c>
      <c r="R52" s="1048">
        <f t="shared" si="14"/>
        <v>6</v>
      </c>
      <c r="S52" s="111">
        <f t="shared" si="15"/>
        <v>56.5</v>
      </c>
      <c r="T52" s="111">
        <f t="shared" si="16"/>
        <v>17.75</v>
      </c>
    </row>
    <row r="53" spans="1:20" ht="15.5">
      <c r="A53" s="1077" t="s">
        <v>198</v>
      </c>
      <c r="B53" s="1077"/>
      <c r="C53" s="1077"/>
      <c r="D53" s="1077"/>
      <c r="E53" s="1077"/>
      <c r="F53" s="1077"/>
      <c r="G53" s="1077"/>
      <c r="H53" s="1077"/>
      <c r="I53" s="1077"/>
      <c r="J53" s="1077"/>
      <c r="K53" s="1077"/>
      <c r="L53" s="1077"/>
      <c r="M53" s="1077"/>
      <c r="N53" s="1077"/>
      <c r="O53" s="1077"/>
      <c r="P53" s="1077"/>
    </row>
    <row r="54" spans="1:20">
      <c r="A54" s="103"/>
      <c r="B54" s="103" t="s">
        <v>68</v>
      </c>
      <c r="C54" s="103" t="s">
        <v>69</v>
      </c>
      <c r="D54" s="103" t="s">
        <v>70</v>
      </c>
      <c r="E54" s="103" t="s">
        <v>71</v>
      </c>
      <c r="F54" s="103" t="s">
        <v>72</v>
      </c>
      <c r="G54" s="103" t="s">
        <v>73</v>
      </c>
      <c r="H54" s="103" t="s">
        <v>74</v>
      </c>
      <c r="I54" s="103" t="s">
        <v>75</v>
      </c>
      <c r="J54" s="103" t="s">
        <v>76</v>
      </c>
      <c r="K54" s="103" t="s">
        <v>77</v>
      </c>
      <c r="L54" s="103" t="s">
        <v>78</v>
      </c>
      <c r="M54" s="103" t="s">
        <v>79</v>
      </c>
    </row>
    <row r="55" spans="1:20">
      <c r="A55" s="120" t="s">
        <v>376</v>
      </c>
      <c r="B55" s="109">
        <f t="shared" ref="B55:G55" si="18">B47</f>
        <v>2</v>
      </c>
      <c r="C55" s="109">
        <f t="shared" si="18"/>
        <v>7</v>
      </c>
      <c r="D55" s="109">
        <f t="shared" si="18"/>
        <v>4</v>
      </c>
      <c r="E55" s="109">
        <f t="shared" si="18"/>
        <v>2</v>
      </c>
      <c r="F55" s="109">
        <f t="shared" si="18"/>
        <v>6</v>
      </c>
      <c r="G55" s="109">
        <f t="shared" si="18"/>
        <v>15</v>
      </c>
      <c r="H55" s="109">
        <f t="shared" ref="H55:H60" si="19">AVERAGE(H47:I47)</f>
        <v>7</v>
      </c>
      <c r="I55" s="109">
        <f t="shared" ref="I55:I60" si="20">AVERAGE(J47:K47)</f>
        <v>2</v>
      </c>
      <c r="J55" s="109">
        <f t="shared" ref="J55:J60" si="21">AVERAGE(L47:M47)</f>
        <v>6.5</v>
      </c>
      <c r="K55" s="109">
        <f t="shared" ref="K55:K60" si="22">N47</f>
        <v>6</v>
      </c>
      <c r="L55" s="109">
        <f t="shared" ref="L55:L60" si="23">O47</f>
        <v>2</v>
      </c>
      <c r="M55" s="109">
        <f t="shared" ref="M55:M60" si="24">P47</f>
        <v>9</v>
      </c>
    </row>
    <row r="56" spans="1:20">
      <c r="A56" s="120" t="s">
        <v>375</v>
      </c>
      <c r="B56" s="109">
        <f t="shared" ref="B56:G60" si="25">B48</f>
        <v>5</v>
      </c>
      <c r="C56" s="109">
        <f t="shared" si="25"/>
        <v>11</v>
      </c>
      <c r="D56" s="109">
        <f t="shared" si="25"/>
        <v>2</v>
      </c>
      <c r="E56" s="109">
        <f t="shared" si="25"/>
        <v>3</v>
      </c>
      <c r="F56" s="109">
        <f t="shared" si="25"/>
        <v>10</v>
      </c>
      <c r="G56" s="109">
        <f t="shared" si="25"/>
        <v>8</v>
      </c>
      <c r="H56" s="109">
        <f t="shared" si="19"/>
        <v>15.5</v>
      </c>
      <c r="I56" s="109">
        <f t="shared" si="20"/>
        <v>5</v>
      </c>
      <c r="J56" s="109">
        <f t="shared" si="21"/>
        <v>14.5</v>
      </c>
      <c r="K56" s="109">
        <f t="shared" si="22"/>
        <v>9</v>
      </c>
      <c r="L56" s="109">
        <f t="shared" si="23"/>
        <v>5</v>
      </c>
      <c r="M56" s="109">
        <f t="shared" si="24"/>
        <v>2</v>
      </c>
    </row>
    <row r="57" spans="1:20">
      <c r="A57" s="121" t="s">
        <v>377</v>
      </c>
      <c r="B57" s="109">
        <f t="shared" si="25"/>
        <v>7</v>
      </c>
      <c r="C57" s="109">
        <f t="shared" si="25"/>
        <v>10</v>
      </c>
      <c r="D57" s="109">
        <f t="shared" si="25"/>
        <v>2</v>
      </c>
      <c r="E57" s="109">
        <f t="shared" si="25"/>
        <v>2</v>
      </c>
      <c r="F57" s="109">
        <f t="shared" si="25"/>
        <v>6</v>
      </c>
      <c r="G57" s="109">
        <f t="shared" si="25"/>
        <v>10</v>
      </c>
      <c r="H57" s="109">
        <f t="shared" si="19"/>
        <v>18.5</v>
      </c>
      <c r="I57" s="109">
        <f t="shared" si="20"/>
        <v>4</v>
      </c>
      <c r="J57" s="109">
        <f t="shared" si="21"/>
        <v>13.5</v>
      </c>
      <c r="K57" s="109">
        <f t="shared" si="22"/>
        <v>2</v>
      </c>
      <c r="L57" s="109">
        <f t="shared" si="23"/>
        <v>2</v>
      </c>
      <c r="M57" s="109">
        <f t="shared" si="24"/>
        <v>2</v>
      </c>
    </row>
    <row r="58" spans="1:20">
      <c r="A58" s="118" t="s">
        <v>531</v>
      </c>
      <c r="B58" s="109">
        <f t="shared" si="25"/>
        <v>4</v>
      </c>
      <c r="C58" s="109">
        <f t="shared" si="25"/>
        <v>11</v>
      </c>
      <c r="D58" s="109">
        <f t="shared" si="25"/>
        <v>2</v>
      </c>
      <c r="E58" s="109">
        <f t="shared" si="25"/>
        <v>2</v>
      </c>
      <c r="F58" s="109">
        <f t="shared" si="25"/>
        <v>4</v>
      </c>
      <c r="G58" s="109">
        <f t="shared" si="25"/>
        <v>6</v>
      </c>
      <c r="H58" s="109">
        <f t="shared" si="19"/>
        <v>15.5</v>
      </c>
      <c r="I58" s="109">
        <f t="shared" si="20"/>
        <v>3.5</v>
      </c>
      <c r="J58" s="109">
        <f t="shared" si="21"/>
        <v>15.5</v>
      </c>
      <c r="K58" s="109">
        <f t="shared" si="22"/>
        <v>2</v>
      </c>
      <c r="L58" s="109">
        <f t="shared" si="23"/>
        <v>2</v>
      </c>
      <c r="M58" s="109">
        <f t="shared" si="24"/>
        <v>2</v>
      </c>
    </row>
    <row r="59" spans="1:20">
      <c r="A59" s="118" t="s">
        <v>532</v>
      </c>
      <c r="B59" s="109">
        <f t="shared" si="25"/>
        <v>5</v>
      </c>
      <c r="C59" s="109">
        <f t="shared" si="25"/>
        <v>11</v>
      </c>
      <c r="D59" s="109">
        <f t="shared" si="25"/>
        <v>3</v>
      </c>
      <c r="E59" s="109">
        <f t="shared" si="25"/>
        <v>4</v>
      </c>
      <c r="F59" s="109">
        <f t="shared" si="25"/>
        <v>21</v>
      </c>
      <c r="G59" s="109">
        <f t="shared" si="25"/>
        <v>8</v>
      </c>
      <c r="H59" s="109">
        <f t="shared" si="19"/>
        <v>54</v>
      </c>
      <c r="I59" s="109">
        <f t="shared" si="20"/>
        <v>4.5</v>
      </c>
      <c r="J59" s="109">
        <f t="shared" si="21"/>
        <v>13.5</v>
      </c>
      <c r="K59" s="109">
        <f t="shared" si="22"/>
        <v>9</v>
      </c>
      <c r="L59" s="109">
        <f t="shared" si="23"/>
        <v>6</v>
      </c>
      <c r="M59" s="109">
        <f t="shared" si="24"/>
        <v>8</v>
      </c>
    </row>
    <row r="60" spans="1:20">
      <c r="A60" s="290" t="s">
        <v>386</v>
      </c>
      <c r="B60" s="109">
        <f t="shared" si="25"/>
        <v>4.5</v>
      </c>
      <c r="C60" s="109">
        <f t="shared" si="25"/>
        <v>11</v>
      </c>
      <c r="D60" s="109">
        <f t="shared" si="25"/>
        <v>2.5</v>
      </c>
      <c r="E60" s="109">
        <f t="shared" si="25"/>
        <v>3</v>
      </c>
      <c r="F60" s="109">
        <f t="shared" si="25"/>
        <v>12.5</v>
      </c>
      <c r="G60" s="109">
        <f t="shared" si="25"/>
        <v>7</v>
      </c>
      <c r="H60" s="109">
        <f t="shared" si="19"/>
        <v>34.75</v>
      </c>
      <c r="I60" s="109">
        <f t="shared" si="20"/>
        <v>4</v>
      </c>
      <c r="J60" s="109">
        <f t="shared" si="21"/>
        <v>14.5</v>
      </c>
      <c r="K60" s="109">
        <f t="shared" si="22"/>
        <v>5.5</v>
      </c>
      <c r="L60" s="109">
        <f t="shared" si="23"/>
        <v>4</v>
      </c>
      <c r="M60" s="109">
        <f t="shared" si="24"/>
        <v>5</v>
      </c>
    </row>
  </sheetData>
  <mergeCells count="7">
    <mergeCell ref="A45:P45"/>
    <mergeCell ref="A53:P53"/>
    <mergeCell ref="A1:P1"/>
    <mergeCell ref="A2:P2"/>
    <mergeCell ref="B11:F11"/>
    <mergeCell ref="B12:F12"/>
    <mergeCell ref="A13:M13"/>
  </mergeCells>
  <phoneticPr fontId="0" type="noConversion"/>
  <pageMargins left="0.75" right="0.75" top="1" bottom="1" header="0.5" footer="0.5"/>
  <pageSetup scale="65" orientation="landscape" horizontalDpi="4294967294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">
    <tabColor rgb="FF92D050"/>
    <pageSetUpPr fitToPage="1"/>
  </sheetPr>
  <dimension ref="A1:U35"/>
  <sheetViews>
    <sheetView topLeftCell="A25" zoomScale="75" zoomScaleNormal="75" workbookViewId="0">
      <selection activeCell="B24" sqref="B24:P24"/>
    </sheetView>
  </sheetViews>
  <sheetFormatPr defaultColWidth="9.08984375" defaultRowHeight="13"/>
  <cols>
    <col min="1" max="1" width="35.6328125" style="1" bestFit="1" customWidth="1"/>
    <col min="2" max="2" width="6.36328125" style="11" bestFit="1" customWidth="1"/>
    <col min="3" max="3" width="7.1796875" style="11" bestFit="1" customWidth="1"/>
    <col min="4" max="4" width="7.54296875" style="11" bestFit="1" customWidth="1"/>
    <col min="5" max="5" width="7.08984375" style="11" bestFit="1" customWidth="1"/>
    <col min="6" max="6" width="7.54296875" style="11" bestFit="1" customWidth="1"/>
    <col min="7" max="7" width="7.1796875" style="11" bestFit="1" customWidth="1"/>
    <col min="8" max="8" width="5.90625" style="11" bestFit="1" customWidth="1"/>
    <col min="9" max="9" width="6.90625" style="11" bestFit="1" customWidth="1"/>
    <col min="10" max="10" width="6.81640625" style="11" bestFit="1" customWidth="1"/>
    <col min="11" max="11" width="7.54296875" style="11" bestFit="1" customWidth="1"/>
    <col min="12" max="12" width="6.6328125" style="11" bestFit="1" customWidth="1"/>
    <col min="13" max="13" width="7.36328125" style="11" bestFit="1" customWidth="1"/>
    <col min="14" max="15" width="7.1796875" style="11" bestFit="1" customWidth="1"/>
    <col min="16" max="16" width="6.453125" style="11" bestFit="1" customWidth="1"/>
    <col min="17" max="17" width="9.81640625" style="11" bestFit="1" customWidth="1"/>
    <col min="18" max="18" width="6" style="11" bestFit="1" customWidth="1"/>
    <col min="19" max="19" width="10.453125" style="11" bestFit="1" customWidth="1"/>
    <col min="20" max="21" width="11.36328125" style="11" bestFit="1" customWidth="1"/>
    <col min="22" max="22" width="11.08984375" style="11" customWidth="1"/>
    <col min="23" max="23" width="9.90625" style="11" bestFit="1" customWidth="1"/>
    <col min="24" max="24" width="10.36328125" style="11" bestFit="1" customWidth="1"/>
    <col min="25" max="25" width="10.90625" style="11" bestFit="1" customWidth="1"/>
    <col min="26" max="26" width="11.08984375" style="11" bestFit="1" customWidth="1"/>
    <col min="27" max="27" width="11" style="11" customWidth="1"/>
    <col min="28" max="28" width="11.453125" style="11" customWidth="1"/>
    <col min="29" max="29" width="11.90625" style="11" customWidth="1"/>
    <col min="30" max="30" width="11.36328125" style="11" customWidth="1"/>
    <col min="31" max="31" width="10.90625" style="11" bestFit="1" customWidth="1"/>
    <col min="32" max="16384" width="9.08984375" style="11"/>
  </cols>
  <sheetData>
    <row r="1" spans="1:21">
      <c r="A1" s="1086" t="s">
        <v>3</v>
      </c>
      <c r="B1" s="1086"/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N1" s="1086"/>
      <c r="O1" s="1086"/>
      <c r="P1" s="1086"/>
      <c r="Q1" s="1086"/>
    </row>
    <row r="3" spans="1:21">
      <c r="B3" s="1118" t="s">
        <v>131</v>
      </c>
      <c r="C3" s="1118"/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1118"/>
    </row>
    <row r="4" spans="1:21" ht="28">
      <c r="A4" s="119"/>
      <c r="B4" s="806">
        <v>41645</v>
      </c>
      <c r="C4" s="806">
        <v>41680</v>
      </c>
      <c r="D4" s="806">
        <v>41724</v>
      </c>
      <c r="E4" s="806">
        <v>41750</v>
      </c>
      <c r="F4" s="806">
        <v>41778</v>
      </c>
      <c r="G4" s="806">
        <v>41806</v>
      </c>
      <c r="H4" s="383">
        <v>41827</v>
      </c>
      <c r="I4" s="383">
        <v>41849</v>
      </c>
      <c r="J4" s="383">
        <v>41855</v>
      </c>
      <c r="K4" s="806">
        <v>41869</v>
      </c>
      <c r="L4" s="806">
        <v>41890</v>
      </c>
      <c r="M4" s="383">
        <v>41897</v>
      </c>
      <c r="N4" s="383">
        <v>41932</v>
      </c>
      <c r="O4" s="383">
        <v>41961</v>
      </c>
      <c r="P4" s="383">
        <v>41981</v>
      </c>
      <c r="Q4" s="107" t="s">
        <v>90</v>
      </c>
      <c r="R4" s="105" t="s">
        <v>82</v>
      </c>
      <c r="S4" s="107" t="s">
        <v>108</v>
      </c>
      <c r="T4" s="107" t="s">
        <v>122</v>
      </c>
      <c r="U4" s="107" t="s">
        <v>123</v>
      </c>
    </row>
    <row r="5" spans="1:21" ht="14">
      <c r="A5" s="120" t="s">
        <v>376</v>
      </c>
      <c r="B5" s="776">
        <v>595</v>
      </c>
      <c r="C5" s="776">
        <v>630</v>
      </c>
      <c r="D5" s="776">
        <v>661</v>
      </c>
      <c r="E5" s="776">
        <v>279</v>
      </c>
      <c r="F5" s="776">
        <v>363</v>
      </c>
      <c r="G5" s="776">
        <v>265</v>
      </c>
      <c r="H5" s="776">
        <v>326</v>
      </c>
      <c r="I5" s="776">
        <v>126</v>
      </c>
      <c r="J5" s="776">
        <v>199</v>
      </c>
      <c r="K5" s="776">
        <v>104</v>
      </c>
      <c r="L5" s="776">
        <v>72</v>
      </c>
      <c r="M5" s="776">
        <v>81</v>
      </c>
      <c r="N5" s="776">
        <v>43</v>
      </c>
      <c r="O5" s="776">
        <v>359</v>
      </c>
      <c r="P5" s="776">
        <v>667</v>
      </c>
      <c r="Q5" s="117">
        <f>AVERAGE(B5:P5)</f>
        <v>318</v>
      </c>
      <c r="R5" s="117">
        <f t="shared" ref="R5:R10" si="0">MAX(B5:P5)</f>
        <v>667</v>
      </c>
      <c r="S5" s="117">
        <f t="shared" ref="S5:S10" si="1">AVERAGE(H5:M5)</f>
        <v>151.33333333333334</v>
      </c>
      <c r="T5" s="117">
        <f>AVERAGE(B8:P9)</f>
        <v>290.5</v>
      </c>
      <c r="U5" s="117">
        <f>AVERAGE(H8:M9)</f>
        <v>172.08333333333334</v>
      </c>
    </row>
    <row r="6" spans="1:21" ht="14">
      <c r="A6" s="120" t="s">
        <v>375</v>
      </c>
      <c r="B6" s="776">
        <v>671</v>
      </c>
      <c r="C6" s="776">
        <v>944</v>
      </c>
      <c r="D6" s="776">
        <v>494</v>
      </c>
      <c r="E6" s="776">
        <v>357</v>
      </c>
      <c r="F6" s="776">
        <v>275</v>
      </c>
      <c r="G6" s="776">
        <v>198</v>
      </c>
      <c r="H6" s="776">
        <v>276</v>
      </c>
      <c r="I6" s="776">
        <v>266</v>
      </c>
      <c r="J6" s="776">
        <v>255</v>
      </c>
      <c r="K6" s="776">
        <v>230</v>
      </c>
      <c r="L6" s="776">
        <v>237</v>
      </c>
      <c r="M6" s="776">
        <v>259</v>
      </c>
      <c r="N6" s="776">
        <v>318</v>
      </c>
      <c r="O6" s="776">
        <v>566</v>
      </c>
      <c r="P6" s="776">
        <v>410</v>
      </c>
      <c r="Q6" s="117">
        <f>AVERAGE(B6:P6)</f>
        <v>383.73333333333335</v>
      </c>
      <c r="R6" s="117">
        <f t="shared" si="0"/>
        <v>944</v>
      </c>
      <c r="S6" s="117">
        <f t="shared" si="1"/>
        <v>253.83333333333334</v>
      </c>
      <c r="T6" s="110"/>
      <c r="U6" s="110"/>
    </row>
    <row r="7" spans="1:21" ht="14">
      <c r="A7" s="121" t="s">
        <v>377</v>
      </c>
      <c r="B7" s="776">
        <v>495</v>
      </c>
      <c r="C7" s="776">
        <v>754</v>
      </c>
      <c r="D7" s="776">
        <v>575</v>
      </c>
      <c r="E7" s="776">
        <v>446</v>
      </c>
      <c r="F7" s="776">
        <v>312</v>
      </c>
      <c r="G7" s="776">
        <v>196</v>
      </c>
      <c r="H7" s="776">
        <v>165</v>
      </c>
      <c r="I7" s="776">
        <v>203</v>
      </c>
      <c r="J7" s="776">
        <v>211</v>
      </c>
      <c r="K7" s="776">
        <v>153</v>
      </c>
      <c r="L7" s="776">
        <v>169</v>
      </c>
      <c r="M7" s="776">
        <v>165</v>
      </c>
      <c r="N7" s="776">
        <v>187</v>
      </c>
      <c r="O7" s="776">
        <v>193</v>
      </c>
      <c r="P7" s="776">
        <v>312</v>
      </c>
      <c r="Q7" s="117">
        <f>AVERAGE(B7:P7)</f>
        <v>302.39999999999998</v>
      </c>
      <c r="R7" s="117">
        <f t="shared" si="0"/>
        <v>754</v>
      </c>
      <c r="S7" s="117">
        <f t="shared" si="1"/>
        <v>177.66666666666666</v>
      </c>
      <c r="T7" s="110"/>
      <c r="U7" s="110"/>
    </row>
    <row r="8" spans="1:21" ht="14">
      <c r="A8" s="121" t="s">
        <v>201</v>
      </c>
      <c r="B8" s="776">
        <v>480</v>
      </c>
      <c r="C8" s="776">
        <v>861</v>
      </c>
      <c r="D8" s="776">
        <v>593</v>
      </c>
      <c r="E8" s="776">
        <v>442</v>
      </c>
      <c r="F8" s="776">
        <v>311</v>
      </c>
      <c r="G8" s="776">
        <v>190</v>
      </c>
      <c r="H8" s="776">
        <v>158</v>
      </c>
      <c r="I8" s="776">
        <v>205</v>
      </c>
      <c r="J8" s="776">
        <v>219</v>
      </c>
      <c r="K8" s="776">
        <v>155</v>
      </c>
      <c r="L8" s="776">
        <v>153</v>
      </c>
      <c r="M8" s="776">
        <v>152</v>
      </c>
      <c r="N8" s="776">
        <v>187</v>
      </c>
      <c r="O8" s="776">
        <v>188</v>
      </c>
      <c r="P8" s="776">
        <v>311</v>
      </c>
      <c r="Q8" s="117">
        <f>AVERAGE(B8:P8)</f>
        <v>307</v>
      </c>
      <c r="R8" s="117">
        <f t="shared" si="0"/>
        <v>861</v>
      </c>
      <c r="S8" s="117">
        <f t="shared" si="1"/>
        <v>173.66666666666666</v>
      </c>
      <c r="T8" s="110"/>
      <c r="U8" s="110"/>
    </row>
    <row r="9" spans="1:21" ht="14">
      <c r="A9" s="121" t="s">
        <v>202</v>
      </c>
      <c r="B9" s="776">
        <v>441</v>
      </c>
      <c r="C9" s="776">
        <v>533</v>
      </c>
      <c r="D9" s="776">
        <v>596</v>
      </c>
      <c r="E9" s="776">
        <v>436</v>
      </c>
      <c r="F9" s="776">
        <v>274</v>
      </c>
      <c r="G9" s="776">
        <v>187</v>
      </c>
      <c r="H9" s="776">
        <v>145</v>
      </c>
      <c r="I9" s="776">
        <v>186</v>
      </c>
      <c r="J9" s="776">
        <v>207</v>
      </c>
      <c r="K9" s="776">
        <v>165</v>
      </c>
      <c r="L9" s="776">
        <v>164</v>
      </c>
      <c r="M9" s="776">
        <v>156</v>
      </c>
      <c r="N9" s="776">
        <v>192</v>
      </c>
      <c r="O9" s="776">
        <v>186</v>
      </c>
      <c r="P9" s="776">
        <v>242</v>
      </c>
      <c r="Q9" s="117">
        <f>AVERAGE(A9:P9)</f>
        <v>274</v>
      </c>
      <c r="R9" s="117">
        <f t="shared" si="0"/>
        <v>596</v>
      </c>
      <c r="S9" s="117">
        <f t="shared" si="1"/>
        <v>170.5</v>
      </c>
      <c r="T9" s="110"/>
      <c r="U9" s="110"/>
    </row>
    <row r="10" spans="1:21" ht="14">
      <c r="A10" s="121" t="s">
        <v>381</v>
      </c>
      <c r="B10" s="158">
        <f>AVERAGE(B8:B9)</f>
        <v>460.5</v>
      </c>
      <c r="C10" s="158">
        <f t="shared" ref="C10:H10" si="2">AVERAGE(C8:C9)</f>
        <v>697</v>
      </c>
      <c r="D10" s="158">
        <f t="shared" si="2"/>
        <v>594.5</v>
      </c>
      <c r="E10" s="158">
        <f t="shared" si="2"/>
        <v>439</v>
      </c>
      <c r="F10" s="158">
        <f t="shared" si="2"/>
        <v>292.5</v>
      </c>
      <c r="G10" s="158">
        <f t="shared" si="2"/>
        <v>188.5</v>
      </c>
      <c r="H10" s="158">
        <f t="shared" si="2"/>
        <v>151.5</v>
      </c>
      <c r="I10" s="158">
        <f t="shared" ref="I10" si="3">AVERAGE(I8:I9)</f>
        <v>195.5</v>
      </c>
      <c r="J10" s="158">
        <f t="shared" ref="J10" si="4">AVERAGE(J8:J9)</f>
        <v>213</v>
      </c>
      <c r="K10" s="158">
        <f t="shared" ref="K10" si="5">AVERAGE(K8:K9)</f>
        <v>160</v>
      </c>
      <c r="L10" s="158">
        <f t="shared" ref="L10" si="6">AVERAGE(L8:L9)</f>
        <v>158.5</v>
      </c>
      <c r="M10" s="158">
        <f t="shared" ref="M10:N10" si="7">AVERAGE(M8:M9)</f>
        <v>154</v>
      </c>
      <c r="N10" s="158">
        <f t="shared" si="7"/>
        <v>189.5</v>
      </c>
      <c r="O10" s="158">
        <f t="shared" ref="O10" si="8">AVERAGE(O8:O9)</f>
        <v>187</v>
      </c>
      <c r="P10" s="158">
        <f t="shared" ref="P10" si="9">AVERAGE(P8:P9)</f>
        <v>276.5</v>
      </c>
      <c r="Q10" s="117">
        <f>AVERAGE(A10:P10)</f>
        <v>290.5</v>
      </c>
      <c r="R10" s="117">
        <f t="shared" si="0"/>
        <v>697</v>
      </c>
      <c r="S10" s="117">
        <f t="shared" si="1"/>
        <v>172.08333333333334</v>
      </c>
      <c r="T10" s="110"/>
      <c r="U10" s="110"/>
    </row>
    <row r="11" spans="1:21" ht="14">
      <c r="A11" s="820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3"/>
      <c r="R11" s="293"/>
      <c r="S11" s="293"/>
      <c r="T11" s="110"/>
      <c r="U11" s="110"/>
    </row>
    <row r="12" spans="1:21" ht="14">
      <c r="A12" s="290"/>
      <c r="B12" s="296" t="s">
        <v>68</v>
      </c>
      <c r="C12" s="296" t="s">
        <v>69</v>
      </c>
      <c r="D12" s="296" t="s">
        <v>70</v>
      </c>
      <c r="E12" s="296" t="s">
        <v>71</v>
      </c>
      <c r="F12" s="296" t="s">
        <v>72</v>
      </c>
      <c r="G12" s="296" t="s">
        <v>73</v>
      </c>
      <c r="H12" s="296" t="s">
        <v>74</v>
      </c>
      <c r="I12" s="296" t="s">
        <v>75</v>
      </c>
      <c r="J12" s="296" t="s">
        <v>76</v>
      </c>
      <c r="K12" s="296" t="s">
        <v>77</v>
      </c>
      <c r="L12" s="296" t="s">
        <v>78</v>
      </c>
      <c r="M12" s="296" t="s">
        <v>79</v>
      </c>
      <c r="N12" s="291"/>
      <c r="O12" s="291"/>
      <c r="P12" s="291"/>
      <c r="Q12" s="293"/>
      <c r="R12" s="293"/>
      <c r="S12" s="293"/>
      <c r="T12" s="110"/>
      <c r="U12" s="110"/>
    </row>
    <row r="13" spans="1:21" ht="14">
      <c r="A13" s="294" t="s">
        <v>376</v>
      </c>
      <c r="B13" s="823">
        <f t="shared" ref="B13:G13" si="10">B5</f>
        <v>595</v>
      </c>
      <c r="C13" s="823">
        <f t="shared" si="10"/>
        <v>630</v>
      </c>
      <c r="D13" s="823">
        <f t="shared" si="10"/>
        <v>661</v>
      </c>
      <c r="E13" s="823">
        <f t="shared" si="10"/>
        <v>279</v>
      </c>
      <c r="F13" s="823">
        <f t="shared" si="10"/>
        <v>363</v>
      </c>
      <c r="G13" s="823">
        <f t="shared" si="10"/>
        <v>265</v>
      </c>
      <c r="H13" s="823">
        <f t="shared" ref="H13:H18" si="11">(H5+I5)/2</f>
        <v>226</v>
      </c>
      <c r="I13" s="823">
        <f t="shared" ref="I13:I18" si="12">(J5+K5)/2</f>
        <v>151.5</v>
      </c>
      <c r="J13" s="823">
        <f t="shared" ref="J13:J18" si="13">(L5+M5)/2</f>
        <v>76.5</v>
      </c>
      <c r="K13" s="823">
        <f>N5</f>
        <v>43</v>
      </c>
      <c r="L13" s="823">
        <f>O5</f>
        <v>359</v>
      </c>
      <c r="M13" s="823">
        <f>P5</f>
        <v>667</v>
      </c>
      <c r="N13" s="291"/>
      <c r="O13" s="291"/>
      <c r="P13" s="291"/>
      <c r="Q13" s="293"/>
      <c r="R13" s="293"/>
      <c r="S13" s="293"/>
      <c r="T13" s="110"/>
      <c r="U13" s="110"/>
    </row>
    <row r="14" spans="1:21" ht="14">
      <c r="A14" s="294" t="s">
        <v>375</v>
      </c>
      <c r="B14" s="823">
        <f t="shared" ref="B14:G18" si="14">B6</f>
        <v>671</v>
      </c>
      <c r="C14" s="823">
        <f t="shared" si="14"/>
        <v>944</v>
      </c>
      <c r="D14" s="823">
        <f t="shared" si="14"/>
        <v>494</v>
      </c>
      <c r="E14" s="823">
        <f t="shared" si="14"/>
        <v>357</v>
      </c>
      <c r="F14" s="823">
        <f t="shared" si="14"/>
        <v>275</v>
      </c>
      <c r="G14" s="823">
        <f t="shared" si="14"/>
        <v>198</v>
      </c>
      <c r="H14" s="823">
        <f t="shared" si="11"/>
        <v>271</v>
      </c>
      <c r="I14" s="823">
        <f t="shared" si="12"/>
        <v>242.5</v>
      </c>
      <c r="J14" s="823">
        <f t="shared" si="13"/>
        <v>248</v>
      </c>
      <c r="K14" s="823">
        <f t="shared" ref="K14:K18" si="15">N6</f>
        <v>318</v>
      </c>
      <c r="L14" s="823">
        <f t="shared" ref="L14:L18" si="16">O6</f>
        <v>566</v>
      </c>
      <c r="M14" s="823">
        <f t="shared" ref="M14:M18" si="17">P6</f>
        <v>410</v>
      </c>
      <c r="N14" s="291"/>
      <c r="O14" s="291"/>
      <c r="P14" s="291"/>
      <c r="Q14" s="293"/>
      <c r="R14" s="293"/>
      <c r="S14" s="293"/>
      <c r="T14" s="110"/>
      <c r="U14" s="110"/>
    </row>
    <row r="15" spans="1:21" ht="14">
      <c r="A15" s="295" t="s">
        <v>377</v>
      </c>
      <c r="B15" s="823">
        <f t="shared" si="14"/>
        <v>495</v>
      </c>
      <c r="C15" s="823">
        <f t="shared" si="14"/>
        <v>754</v>
      </c>
      <c r="D15" s="823">
        <f t="shared" si="14"/>
        <v>575</v>
      </c>
      <c r="E15" s="823">
        <f t="shared" si="14"/>
        <v>446</v>
      </c>
      <c r="F15" s="823">
        <f t="shared" si="14"/>
        <v>312</v>
      </c>
      <c r="G15" s="823">
        <f t="shared" si="14"/>
        <v>196</v>
      </c>
      <c r="H15" s="823">
        <f t="shared" si="11"/>
        <v>184</v>
      </c>
      <c r="I15" s="823">
        <f t="shared" si="12"/>
        <v>182</v>
      </c>
      <c r="J15" s="823">
        <f t="shared" si="13"/>
        <v>167</v>
      </c>
      <c r="K15" s="823">
        <f t="shared" si="15"/>
        <v>187</v>
      </c>
      <c r="L15" s="823">
        <f t="shared" si="16"/>
        <v>193</v>
      </c>
      <c r="M15" s="823">
        <f t="shared" si="17"/>
        <v>312</v>
      </c>
      <c r="N15" s="291"/>
      <c r="O15" s="291"/>
      <c r="P15" s="291"/>
      <c r="Q15" s="293"/>
      <c r="R15" s="293"/>
      <c r="S15" s="293"/>
      <c r="T15" s="110"/>
      <c r="U15" s="110"/>
    </row>
    <row r="16" spans="1:21" ht="14">
      <c r="A16" s="295" t="s">
        <v>201</v>
      </c>
      <c r="B16" s="823">
        <f t="shared" si="14"/>
        <v>480</v>
      </c>
      <c r="C16" s="823">
        <f t="shared" si="14"/>
        <v>861</v>
      </c>
      <c r="D16" s="823">
        <f t="shared" si="14"/>
        <v>593</v>
      </c>
      <c r="E16" s="823">
        <f t="shared" si="14"/>
        <v>442</v>
      </c>
      <c r="F16" s="823">
        <f t="shared" si="14"/>
        <v>311</v>
      </c>
      <c r="G16" s="823">
        <f t="shared" si="14"/>
        <v>190</v>
      </c>
      <c r="H16" s="823">
        <f t="shared" si="11"/>
        <v>181.5</v>
      </c>
      <c r="I16" s="823">
        <f t="shared" si="12"/>
        <v>187</v>
      </c>
      <c r="J16" s="823">
        <f t="shared" si="13"/>
        <v>152.5</v>
      </c>
      <c r="K16" s="823">
        <f t="shared" si="15"/>
        <v>187</v>
      </c>
      <c r="L16" s="823">
        <f t="shared" si="16"/>
        <v>188</v>
      </c>
      <c r="M16" s="823">
        <f t="shared" si="17"/>
        <v>311</v>
      </c>
      <c r="N16" s="291"/>
      <c r="O16" s="291"/>
      <c r="P16" s="291"/>
      <c r="Q16" s="293"/>
      <c r="R16" s="293"/>
      <c r="S16" s="293"/>
      <c r="T16" s="110"/>
      <c r="U16" s="110"/>
    </row>
    <row r="17" spans="1:21" ht="14">
      <c r="A17" s="295" t="s">
        <v>202</v>
      </c>
      <c r="B17" s="823">
        <f t="shared" si="14"/>
        <v>441</v>
      </c>
      <c r="C17" s="823">
        <f t="shared" si="14"/>
        <v>533</v>
      </c>
      <c r="D17" s="823">
        <f t="shared" si="14"/>
        <v>596</v>
      </c>
      <c r="E17" s="823">
        <f t="shared" si="14"/>
        <v>436</v>
      </c>
      <c r="F17" s="823">
        <f t="shared" si="14"/>
        <v>274</v>
      </c>
      <c r="G17" s="823">
        <f t="shared" si="14"/>
        <v>187</v>
      </c>
      <c r="H17" s="823">
        <f t="shared" si="11"/>
        <v>165.5</v>
      </c>
      <c r="I17" s="823">
        <f t="shared" si="12"/>
        <v>186</v>
      </c>
      <c r="J17" s="823">
        <f t="shared" si="13"/>
        <v>160</v>
      </c>
      <c r="K17" s="823">
        <f t="shared" si="15"/>
        <v>192</v>
      </c>
      <c r="L17" s="823">
        <f t="shared" si="16"/>
        <v>186</v>
      </c>
      <c r="M17" s="823">
        <f t="shared" si="17"/>
        <v>242</v>
      </c>
      <c r="N17" s="291"/>
      <c r="O17" s="291"/>
      <c r="P17" s="291"/>
      <c r="Q17" s="293"/>
      <c r="R17" s="293"/>
      <c r="S17" s="293"/>
      <c r="T17" s="110"/>
      <c r="U17" s="110"/>
    </row>
    <row r="18" spans="1:21" ht="14">
      <c r="A18" s="295" t="s">
        <v>381</v>
      </c>
      <c r="B18" s="823">
        <f t="shared" si="14"/>
        <v>460.5</v>
      </c>
      <c r="C18" s="823">
        <f t="shared" si="14"/>
        <v>697</v>
      </c>
      <c r="D18" s="823">
        <f t="shared" si="14"/>
        <v>594.5</v>
      </c>
      <c r="E18" s="823">
        <f t="shared" si="14"/>
        <v>439</v>
      </c>
      <c r="F18" s="823">
        <f t="shared" si="14"/>
        <v>292.5</v>
      </c>
      <c r="G18" s="823">
        <f t="shared" si="14"/>
        <v>188.5</v>
      </c>
      <c r="H18" s="823">
        <f t="shared" si="11"/>
        <v>173.5</v>
      </c>
      <c r="I18" s="823">
        <f t="shared" si="12"/>
        <v>186.5</v>
      </c>
      <c r="J18" s="823">
        <f t="shared" si="13"/>
        <v>156.25</v>
      </c>
      <c r="K18" s="823">
        <f t="shared" si="15"/>
        <v>189.5</v>
      </c>
      <c r="L18" s="823">
        <f t="shared" si="16"/>
        <v>187</v>
      </c>
      <c r="M18" s="823">
        <f t="shared" si="17"/>
        <v>276.5</v>
      </c>
      <c r="N18" s="291"/>
      <c r="O18" s="291"/>
      <c r="P18" s="291"/>
      <c r="Q18" s="293"/>
      <c r="R18" s="293"/>
      <c r="S18" s="293"/>
      <c r="T18" s="110"/>
      <c r="U18" s="110"/>
    </row>
    <row r="19" spans="1:21" ht="14">
      <c r="A19" s="820"/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291"/>
      <c r="O19" s="291"/>
      <c r="P19" s="291"/>
      <c r="Q19" s="293"/>
      <c r="R19" s="293"/>
      <c r="S19" s="293"/>
      <c r="T19" s="110"/>
      <c r="U19" s="110"/>
    </row>
    <row r="20" spans="1:21" ht="14">
      <c r="A20" s="820"/>
      <c r="B20" s="1119" t="s">
        <v>197</v>
      </c>
      <c r="C20" s="1119"/>
      <c r="D20" s="1119"/>
      <c r="E20" s="1119"/>
      <c r="F20" s="1119"/>
      <c r="G20" s="1119"/>
      <c r="H20" s="1119"/>
      <c r="I20" s="1119"/>
      <c r="J20" s="1119"/>
      <c r="K20" s="1119"/>
      <c r="L20" s="1119"/>
      <c r="M20" s="1119"/>
      <c r="N20" s="1119"/>
      <c r="O20" s="1119"/>
      <c r="P20" s="1119"/>
      <c r="Q20" s="1119"/>
      <c r="R20" s="1119"/>
      <c r="S20" s="1119"/>
      <c r="T20" s="1119"/>
      <c r="U20" s="1119"/>
    </row>
    <row r="21" spans="1:21" ht="28">
      <c r="B21" s="806">
        <v>41645</v>
      </c>
      <c r="C21" s="806">
        <v>41680</v>
      </c>
      <c r="D21" s="806">
        <v>41724</v>
      </c>
      <c r="E21" s="806">
        <v>41750</v>
      </c>
      <c r="F21" s="806">
        <v>41778</v>
      </c>
      <c r="G21" s="806">
        <v>41806</v>
      </c>
      <c r="H21" s="383">
        <v>41827</v>
      </c>
      <c r="I21" s="383">
        <v>41849</v>
      </c>
      <c r="J21" s="383">
        <v>41855</v>
      </c>
      <c r="K21" s="806">
        <v>41869</v>
      </c>
      <c r="L21" s="806">
        <v>41890</v>
      </c>
      <c r="M21" s="383">
        <v>41897</v>
      </c>
      <c r="N21" s="383">
        <v>41932</v>
      </c>
      <c r="O21" s="383">
        <v>41961</v>
      </c>
      <c r="P21" s="383">
        <v>41981</v>
      </c>
      <c r="Q21" s="107" t="s">
        <v>90</v>
      </c>
      <c r="R21" s="105" t="s">
        <v>82</v>
      </c>
      <c r="S21" s="107" t="s">
        <v>108</v>
      </c>
      <c r="T21" s="107" t="s">
        <v>122</v>
      </c>
      <c r="U21" s="107" t="s">
        <v>123</v>
      </c>
    </row>
    <row r="22" spans="1:21" ht="14">
      <c r="A22" s="294" t="s">
        <v>376</v>
      </c>
      <c r="B22" s="776">
        <v>756</v>
      </c>
      <c r="C22" s="776">
        <v>855</v>
      </c>
      <c r="D22" s="776">
        <v>896</v>
      </c>
      <c r="E22" s="776">
        <v>571</v>
      </c>
      <c r="F22" s="776">
        <v>785</v>
      </c>
      <c r="G22" s="776">
        <v>529</v>
      </c>
      <c r="H22" s="776">
        <v>580</v>
      </c>
      <c r="I22" s="776">
        <v>399</v>
      </c>
      <c r="J22" s="776">
        <v>440</v>
      </c>
      <c r="K22" s="776">
        <v>463</v>
      </c>
      <c r="L22" s="776">
        <v>388</v>
      </c>
      <c r="M22" s="776">
        <v>301</v>
      </c>
      <c r="N22" s="776">
        <v>471</v>
      </c>
      <c r="O22" s="776">
        <v>581</v>
      </c>
      <c r="P22" s="776">
        <v>892</v>
      </c>
      <c r="Q22" s="821">
        <f t="shared" ref="Q22:Q27" si="18">AVERAGE(B22:P22)</f>
        <v>593.79999999999995</v>
      </c>
      <c r="R22" s="822">
        <f t="shared" ref="R22:R27" si="19">MAX(B22:P22)</f>
        <v>896</v>
      </c>
      <c r="S22" s="822">
        <f t="shared" ref="S22:S27" si="20">AVERAGE(H22:M22)</f>
        <v>428.5</v>
      </c>
      <c r="T22" s="822">
        <f>AVERAGE(B25:P26)</f>
        <v>702.4</v>
      </c>
      <c r="U22" s="822">
        <f>AVERAGE(H25:M26)</f>
        <v>567.41666666666663</v>
      </c>
    </row>
    <row r="23" spans="1:21" ht="14">
      <c r="A23" s="294" t="s">
        <v>375</v>
      </c>
      <c r="B23" s="776">
        <v>807</v>
      </c>
      <c r="C23" s="776">
        <v>1408</v>
      </c>
      <c r="D23" s="776">
        <v>829</v>
      </c>
      <c r="E23" s="776">
        <v>650</v>
      </c>
      <c r="F23" s="776">
        <v>747</v>
      </c>
      <c r="G23" s="776">
        <v>358</v>
      </c>
      <c r="H23" s="776">
        <v>538</v>
      </c>
      <c r="I23" s="776">
        <v>424</v>
      </c>
      <c r="J23" s="776">
        <v>439</v>
      </c>
      <c r="K23" s="776">
        <v>454</v>
      </c>
      <c r="L23" s="776">
        <v>547</v>
      </c>
      <c r="M23" s="776">
        <v>426</v>
      </c>
      <c r="N23" s="776">
        <v>508</v>
      </c>
      <c r="O23" s="776">
        <v>841</v>
      </c>
      <c r="P23" s="776">
        <v>692</v>
      </c>
      <c r="Q23" s="821">
        <f t="shared" si="18"/>
        <v>644.5333333333333</v>
      </c>
      <c r="R23" s="822">
        <f t="shared" si="19"/>
        <v>1408</v>
      </c>
      <c r="S23" s="822">
        <f t="shared" si="20"/>
        <v>471.33333333333331</v>
      </c>
      <c r="T23" s="110"/>
      <c r="U23" s="110"/>
    </row>
    <row r="24" spans="1:21" ht="14">
      <c r="A24" s="295" t="s">
        <v>377</v>
      </c>
      <c r="B24" s="776">
        <v>777</v>
      </c>
      <c r="C24" s="776">
        <v>1134</v>
      </c>
      <c r="D24" s="776">
        <v>1112</v>
      </c>
      <c r="E24" s="776">
        <v>845</v>
      </c>
      <c r="F24" s="776">
        <v>883</v>
      </c>
      <c r="G24" s="776">
        <v>447</v>
      </c>
      <c r="H24" s="776">
        <v>469</v>
      </c>
      <c r="I24" s="776">
        <v>486</v>
      </c>
      <c r="J24" s="776">
        <v>462</v>
      </c>
      <c r="K24" s="776">
        <v>409</v>
      </c>
      <c r="L24" s="776">
        <v>568</v>
      </c>
      <c r="M24" s="776">
        <v>526</v>
      </c>
      <c r="N24" s="776">
        <v>493</v>
      </c>
      <c r="O24" s="776">
        <v>480</v>
      </c>
      <c r="P24" s="776">
        <v>601</v>
      </c>
      <c r="Q24" s="821">
        <f t="shared" si="18"/>
        <v>646.13333333333333</v>
      </c>
      <c r="R24" s="822">
        <f t="shared" si="19"/>
        <v>1134</v>
      </c>
      <c r="S24" s="822">
        <f t="shared" si="20"/>
        <v>486.66666666666669</v>
      </c>
      <c r="T24" s="110"/>
      <c r="U24" s="110"/>
    </row>
    <row r="25" spans="1:21" ht="14">
      <c r="A25" s="118" t="s">
        <v>378</v>
      </c>
      <c r="B25" s="776">
        <v>763</v>
      </c>
      <c r="C25" s="776">
        <v>1315</v>
      </c>
      <c r="D25" s="776">
        <v>1214</v>
      </c>
      <c r="E25" s="776">
        <v>786</v>
      </c>
      <c r="F25" s="776">
        <v>656</v>
      </c>
      <c r="G25" s="776">
        <v>491</v>
      </c>
      <c r="H25" s="776">
        <v>539</v>
      </c>
      <c r="I25" s="776">
        <v>538</v>
      </c>
      <c r="J25" s="776">
        <v>513</v>
      </c>
      <c r="K25" s="776">
        <v>611</v>
      </c>
      <c r="L25" s="776">
        <v>509</v>
      </c>
      <c r="M25" s="776">
        <v>548</v>
      </c>
      <c r="N25" s="776">
        <v>493</v>
      </c>
      <c r="O25" s="776">
        <v>583</v>
      </c>
      <c r="P25" s="776">
        <v>590</v>
      </c>
      <c r="Q25" s="821">
        <f t="shared" si="18"/>
        <v>676.6</v>
      </c>
      <c r="R25" s="822">
        <f t="shared" si="19"/>
        <v>1315</v>
      </c>
      <c r="S25" s="822">
        <f t="shared" si="20"/>
        <v>543</v>
      </c>
      <c r="T25" s="110"/>
      <c r="U25" s="110"/>
    </row>
    <row r="26" spans="1:21" ht="14">
      <c r="A26" s="118" t="s">
        <v>379</v>
      </c>
      <c r="B26" s="776">
        <v>990</v>
      </c>
      <c r="C26" s="776">
        <v>1300</v>
      </c>
      <c r="D26" s="776">
        <v>1012</v>
      </c>
      <c r="E26" s="776">
        <v>824</v>
      </c>
      <c r="F26" s="776">
        <v>777</v>
      </c>
      <c r="G26" s="776">
        <v>480</v>
      </c>
      <c r="H26" s="776">
        <v>487</v>
      </c>
      <c r="I26" s="776">
        <v>566</v>
      </c>
      <c r="J26" s="776">
        <v>563</v>
      </c>
      <c r="K26" s="776">
        <v>544</v>
      </c>
      <c r="L26" s="776">
        <v>919</v>
      </c>
      <c r="M26" s="776">
        <v>472</v>
      </c>
      <c r="N26" s="776">
        <v>585</v>
      </c>
      <c r="O26" s="776">
        <v>542</v>
      </c>
      <c r="P26" s="776">
        <v>862</v>
      </c>
      <c r="Q26" s="821">
        <f t="shared" si="18"/>
        <v>728.2</v>
      </c>
      <c r="R26" s="822">
        <f t="shared" si="19"/>
        <v>1300</v>
      </c>
      <c r="S26" s="822">
        <f t="shared" si="20"/>
        <v>591.83333333333337</v>
      </c>
      <c r="T26" s="110"/>
      <c r="U26" s="110"/>
    </row>
    <row r="27" spans="1:21" ht="14">
      <c r="A27" s="290" t="s">
        <v>380</v>
      </c>
      <c r="B27" s="158">
        <f>AVERAGE(B25:B26)</f>
        <v>876.5</v>
      </c>
      <c r="C27" s="158">
        <f t="shared" ref="C27:P27" si="21">AVERAGE(C25:C26)</f>
        <v>1307.5</v>
      </c>
      <c r="D27" s="158">
        <f t="shared" si="21"/>
        <v>1113</v>
      </c>
      <c r="E27" s="158">
        <f t="shared" si="21"/>
        <v>805</v>
      </c>
      <c r="F27" s="158">
        <f t="shared" si="21"/>
        <v>716.5</v>
      </c>
      <c r="G27" s="158">
        <f t="shared" si="21"/>
        <v>485.5</v>
      </c>
      <c r="H27" s="158">
        <f t="shared" si="21"/>
        <v>513</v>
      </c>
      <c r="I27" s="158">
        <f t="shared" si="21"/>
        <v>552</v>
      </c>
      <c r="J27" s="158">
        <f t="shared" si="21"/>
        <v>538</v>
      </c>
      <c r="K27" s="158">
        <f t="shared" si="21"/>
        <v>577.5</v>
      </c>
      <c r="L27" s="158">
        <f t="shared" si="21"/>
        <v>714</v>
      </c>
      <c r="M27" s="158">
        <f t="shared" si="21"/>
        <v>510</v>
      </c>
      <c r="N27" s="158">
        <f t="shared" si="21"/>
        <v>539</v>
      </c>
      <c r="O27" s="158">
        <f t="shared" si="21"/>
        <v>562.5</v>
      </c>
      <c r="P27" s="158">
        <f t="shared" si="21"/>
        <v>726</v>
      </c>
      <c r="Q27" s="821">
        <f t="shared" si="18"/>
        <v>702.4</v>
      </c>
      <c r="R27" s="822">
        <f t="shared" si="19"/>
        <v>1307.5</v>
      </c>
      <c r="S27" s="822">
        <f t="shared" si="20"/>
        <v>567.41666666666663</v>
      </c>
    </row>
    <row r="29" spans="1:21">
      <c r="B29" s="296" t="s">
        <v>68</v>
      </c>
      <c r="C29" s="296" t="s">
        <v>69</v>
      </c>
      <c r="D29" s="296" t="s">
        <v>70</v>
      </c>
      <c r="E29" s="296" t="s">
        <v>71</v>
      </c>
      <c r="F29" s="296" t="s">
        <v>72</v>
      </c>
      <c r="G29" s="296" t="s">
        <v>73</v>
      </c>
      <c r="H29" s="296" t="s">
        <v>74</v>
      </c>
      <c r="I29" s="296" t="s">
        <v>75</v>
      </c>
      <c r="J29" s="296" t="s">
        <v>76</v>
      </c>
      <c r="K29" s="296" t="s">
        <v>77</v>
      </c>
      <c r="L29" s="296" t="s">
        <v>78</v>
      </c>
      <c r="M29" s="296" t="s">
        <v>79</v>
      </c>
    </row>
    <row r="30" spans="1:21" ht="14">
      <c r="A30" s="294" t="s">
        <v>376</v>
      </c>
      <c r="B30" s="823">
        <f t="shared" ref="B30:G30" si="22">B22</f>
        <v>756</v>
      </c>
      <c r="C30" s="823">
        <f t="shared" si="22"/>
        <v>855</v>
      </c>
      <c r="D30" s="823">
        <f t="shared" si="22"/>
        <v>896</v>
      </c>
      <c r="E30" s="823">
        <f t="shared" si="22"/>
        <v>571</v>
      </c>
      <c r="F30" s="823">
        <f t="shared" si="22"/>
        <v>785</v>
      </c>
      <c r="G30" s="823">
        <f t="shared" si="22"/>
        <v>529</v>
      </c>
      <c r="H30" s="823">
        <f t="shared" ref="H30:H35" si="23">(H22+I22)/2</f>
        <v>489.5</v>
      </c>
      <c r="I30" s="823">
        <f>(J22+K22)/2</f>
        <v>451.5</v>
      </c>
      <c r="J30" s="823">
        <f>(L22+M22)/2</f>
        <v>344.5</v>
      </c>
      <c r="K30" s="823">
        <f>N22</f>
        <v>471</v>
      </c>
      <c r="L30" s="823">
        <f t="shared" ref="L30:M35" si="24">O22</f>
        <v>581</v>
      </c>
      <c r="M30" s="823">
        <f t="shared" si="24"/>
        <v>892</v>
      </c>
    </row>
    <row r="31" spans="1:21" ht="14">
      <c r="A31" s="294" t="s">
        <v>375</v>
      </c>
      <c r="B31" s="823">
        <f t="shared" ref="B31:G31" si="25">B23</f>
        <v>807</v>
      </c>
      <c r="C31" s="823">
        <f t="shared" si="25"/>
        <v>1408</v>
      </c>
      <c r="D31" s="823">
        <f t="shared" si="25"/>
        <v>829</v>
      </c>
      <c r="E31" s="823">
        <f t="shared" si="25"/>
        <v>650</v>
      </c>
      <c r="F31" s="823">
        <f t="shared" si="25"/>
        <v>747</v>
      </c>
      <c r="G31" s="823">
        <f t="shared" si="25"/>
        <v>358</v>
      </c>
      <c r="H31" s="823">
        <f t="shared" si="23"/>
        <v>481</v>
      </c>
      <c r="I31" s="823">
        <f t="shared" ref="I31:I35" si="26">(J23+K23)/2</f>
        <v>446.5</v>
      </c>
      <c r="J31" s="823">
        <f t="shared" ref="J31:J35" si="27">(L23+M23)/2</f>
        <v>486.5</v>
      </c>
      <c r="K31" s="823">
        <f t="shared" ref="K31:K35" si="28">N23</f>
        <v>508</v>
      </c>
      <c r="L31" s="823">
        <f t="shared" si="24"/>
        <v>841</v>
      </c>
      <c r="M31" s="823">
        <f t="shared" si="24"/>
        <v>692</v>
      </c>
    </row>
    <row r="32" spans="1:21" ht="14">
      <c r="A32" s="295" t="s">
        <v>377</v>
      </c>
      <c r="B32" s="823">
        <f t="shared" ref="B32:G32" si="29">B24</f>
        <v>777</v>
      </c>
      <c r="C32" s="823">
        <f t="shared" si="29"/>
        <v>1134</v>
      </c>
      <c r="D32" s="823">
        <f t="shared" si="29"/>
        <v>1112</v>
      </c>
      <c r="E32" s="823">
        <f t="shared" si="29"/>
        <v>845</v>
      </c>
      <c r="F32" s="823">
        <f t="shared" si="29"/>
        <v>883</v>
      </c>
      <c r="G32" s="823">
        <f t="shared" si="29"/>
        <v>447</v>
      </c>
      <c r="H32" s="823">
        <f t="shared" si="23"/>
        <v>477.5</v>
      </c>
      <c r="I32" s="823">
        <f t="shared" si="26"/>
        <v>435.5</v>
      </c>
      <c r="J32" s="823">
        <f t="shared" si="27"/>
        <v>547</v>
      </c>
      <c r="K32" s="823">
        <f t="shared" si="28"/>
        <v>493</v>
      </c>
      <c r="L32" s="823">
        <f t="shared" si="24"/>
        <v>480</v>
      </c>
      <c r="M32" s="823">
        <f t="shared" si="24"/>
        <v>601</v>
      </c>
    </row>
    <row r="33" spans="1:13" ht="14">
      <c r="A33" s="118" t="s">
        <v>378</v>
      </c>
      <c r="B33" s="823">
        <f t="shared" ref="B33:G33" si="30">B25</f>
        <v>763</v>
      </c>
      <c r="C33" s="823">
        <f t="shared" si="30"/>
        <v>1315</v>
      </c>
      <c r="D33" s="823">
        <f t="shared" si="30"/>
        <v>1214</v>
      </c>
      <c r="E33" s="823">
        <f t="shared" si="30"/>
        <v>786</v>
      </c>
      <c r="F33" s="823">
        <f t="shared" si="30"/>
        <v>656</v>
      </c>
      <c r="G33" s="823">
        <f t="shared" si="30"/>
        <v>491</v>
      </c>
      <c r="H33" s="823">
        <f t="shared" si="23"/>
        <v>538.5</v>
      </c>
      <c r="I33" s="823">
        <f t="shared" si="26"/>
        <v>562</v>
      </c>
      <c r="J33" s="823">
        <f t="shared" si="27"/>
        <v>528.5</v>
      </c>
      <c r="K33" s="823">
        <f t="shared" si="28"/>
        <v>493</v>
      </c>
      <c r="L33" s="823">
        <f t="shared" si="24"/>
        <v>583</v>
      </c>
      <c r="M33" s="823">
        <f t="shared" si="24"/>
        <v>590</v>
      </c>
    </row>
    <row r="34" spans="1:13" ht="14">
      <c r="A34" s="118" t="s">
        <v>379</v>
      </c>
      <c r="B34" s="823">
        <f t="shared" ref="B34:G34" si="31">B26</f>
        <v>990</v>
      </c>
      <c r="C34" s="823">
        <f t="shared" si="31"/>
        <v>1300</v>
      </c>
      <c r="D34" s="823">
        <f t="shared" si="31"/>
        <v>1012</v>
      </c>
      <c r="E34" s="823">
        <f t="shared" si="31"/>
        <v>824</v>
      </c>
      <c r="F34" s="823">
        <f t="shared" si="31"/>
        <v>777</v>
      </c>
      <c r="G34" s="823">
        <f t="shared" si="31"/>
        <v>480</v>
      </c>
      <c r="H34" s="823">
        <f t="shared" si="23"/>
        <v>526.5</v>
      </c>
      <c r="I34" s="823">
        <f t="shared" si="26"/>
        <v>553.5</v>
      </c>
      <c r="J34" s="823">
        <f t="shared" si="27"/>
        <v>695.5</v>
      </c>
      <c r="K34" s="823">
        <f t="shared" si="28"/>
        <v>585</v>
      </c>
      <c r="L34" s="823">
        <f t="shared" si="24"/>
        <v>542</v>
      </c>
      <c r="M34" s="823">
        <f t="shared" si="24"/>
        <v>862</v>
      </c>
    </row>
    <row r="35" spans="1:13" ht="14">
      <c r="A35" s="290" t="s">
        <v>380</v>
      </c>
      <c r="B35" s="823">
        <f t="shared" ref="B35:G35" si="32">B27</f>
        <v>876.5</v>
      </c>
      <c r="C35" s="823">
        <f t="shared" si="32"/>
        <v>1307.5</v>
      </c>
      <c r="D35" s="823">
        <f t="shared" si="32"/>
        <v>1113</v>
      </c>
      <c r="E35" s="823">
        <f t="shared" si="32"/>
        <v>805</v>
      </c>
      <c r="F35" s="823">
        <f t="shared" si="32"/>
        <v>716.5</v>
      </c>
      <c r="G35" s="823">
        <f t="shared" si="32"/>
        <v>485.5</v>
      </c>
      <c r="H35" s="823">
        <f t="shared" si="23"/>
        <v>532.5</v>
      </c>
      <c r="I35" s="823">
        <f t="shared" si="26"/>
        <v>557.75</v>
      </c>
      <c r="J35" s="823">
        <f t="shared" si="27"/>
        <v>612</v>
      </c>
      <c r="K35" s="823">
        <f t="shared" si="28"/>
        <v>539</v>
      </c>
      <c r="L35" s="823">
        <f t="shared" si="24"/>
        <v>562.5</v>
      </c>
      <c r="M35" s="823">
        <f t="shared" si="24"/>
        <v>726</v>
      </c>
    </row>
  </sheetData>
  <mergeCells count="3">
    <mergeCell ref="B3:N3"/>
    <mergeCell ref="A1:Q1"/>
    <mergeCell ref="B20:U20"/>
  </mergeCells>
  <phoneticPr fontId="0" type="noConversion"/>
  <pageMargins left="0.25" right="0.25" top="1" bottom="1" header="0.5" footer="0.5"/>
  <pageSetup scale="70" orientation="landscape" horizontalDpi="4294967294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rgb="FF92D050"/>
    <pageSetUpPr fitToPage="1"/>
  </sheetPr>
  <dimension ref="A1:U31"/>
  <sheetViews>
    <sheetView topLeftCell="A4" zoomScale="75" zoomScaleNormal="75" workbookViewId="0">
      <selection activeCell="B8" sqref="B8:P8"/>
    </sheetView>
  </sheetViews>
  <sheetFormatPr defaultRowHeight="14"/>
  <cols>
    <col min="1" max="1" width="35.6328125" style="1" customWidth="1"/>
    <col min="2" max="2" width="12" customWidth="1"/>
    <col min="3" max="3" width="12.08984375" customWidth="1"/>
    <col min="4" max="5" width="12.36328125" customWidth="1"/>
    <col min="6" max="6" width="12.08984375" customWidth="1"/>
    <col min="7" max="7" width="12" customWidth="1"/>
    <col min="8" max="8" width="10.36328125" customWidth="1"/>
    <col min="9" max="9" width="12" customWidth="1"/>
    <col min="10" max="10" width="11.54296875" customWidth="1"/>
    <col min="11" max="11" width="12.36328125" customWidth="1"/>
    <col min="12" max="12" width="11" customWidth="1"/>
    <col min="13" max="14" width="12.36328125" customWidth="1"/>
    <col min="15" max="15" width="12.08984375" customWidth="1"/>
    <col min="16" max="16" width="12" customWidth="1"/>
    <col min="17" max="17" width="9.6328125" customWidth="1"/>
    <col min="18" max="18" width="6.54296875" customWidth="1"/>
    <col min="19" max="19" width="10.54296875" customWidth="1"/>
    <col min="20" max="21" width="11.08984375" customWidth="1"/>
    <col min="22" max="22" width="9.90625" customWidth="1"/>
    <col min="23" max="23" width="10.36328125" bestFit="1" customWidth="1"/>
    <col min="24" max="24" width="10.90625" bestFit="1" customWidth="1"/>
    <col min="25" max="25" width="11.54296875" customWidth="1"/>
    <col min="26" max="26" width="10.36328125" customWidth="1"/>
    <col min="27" max="27" width="11.90625" customWidth="1"/>
    <col min="28" max="28" width="10.6328125" customWidth="1"/>
    <col min="29" max="29" width="11" customWidth="1"/>
    <col min="30" max="30" width="10.90625" bestFit="1" customWidth="1"/>
    <col min="31" max="31" width="10" bestFit="1" customWidth="1"/>
  </cols>
  <sheetData>
    <row r="1" spans="1:21">
      <c r="A1" s="1086" t="s">
        <v>3</v>
      </c>
      <c r="B1" s="1086"/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N1" s="1086"/>
      <c r="O1" s="1086"/>
      <c r="P1" s="1086"/>
    </row>
    <row r="2" spans="1:21">
      <c r="A2" s="1086" t="s">
        <v>4</v>
      </c>
      <c r="B2" s="1086"/>
      <c r="C2" s="1086"/>
      <c r="D2" s="1086"/>
      <c r="E2" s="1086"/>
      <c r="F2" s="1086"/>
      <c r="G2" s="1086"/>
      <c r="H2" s="1086"/>
      <c r="I2" s="1086"/>
      <c r="J2" s="1086"/>
      <c r="K2" s="1086"/>
      <c r="L2" s="1086"/>
      <c r="M2" s="1086"/>
      <c r="N2" s="1086"/>
      <c r="O2" s="1086"/>
      <c r="P2" s="1086"/>
    </row>
    <row r="5" spans="1:21" s="7" customFormat="1" ht="28">
      <c r="A5" s="116" t="s">
        <v>2</v>
      </c>
      <c r="B5" s="806">
        <v>41645</v>
      </c>
      <c r="C5" s="806">
        <v>41680</v>
      </c>
      <c r="D5" s="806">
        <v>41724</v>
      </c>
      <c r="E5" s="806">
        <v>41750</v>
      </c>
      <c r="F5" s="806">
        <v>41778</v>
      </c>
      <c r="G5" s="806">
        <v>41806</v>
      </c>
      <c r="H5" s="383">
        <v>41827</v>
      </c>
      <c r="I5" s="383">
        <v>41849</v>
      </c>
      <c r="J5" s="383">
        <v>41855</v>
      </c>
      <c r="K5" s="806">
        <v>41869</v>
      </c>
      <c r="L5" s="806">
        <v>41890</v>
      </c>
      <c r="M5" s="383">
        <v>41897</v>
      </c>
      <c r="N5" s="383">
        <v>41932</v>
      </c>
      <c r="O5" s="383">
        <v>41961</v>
      </c>
      <c r="P5" s="383">
        <v>41981</v>
      </c>
      <c r="Q5" s="107" t="s">
        <v>90</v>
      </c>
      <c r="R5" s="107" t="s">
        <v>82</v>
      </c>
      <c r="S5" s="107" t="s">
        <v>108</v>
      </c>
      <c r="T5" s="107" t="s">
        <v>122</v>
      </c>
      <c r="U5" s="107" t="s">
        <v>123</v>
      </c>
    </row>
    <row r="6" spans="1:21" s="3" customFormat="1">
      <c r="A6" s="120" t="s">
        <v>376</v>
      </c>
      <c r="B6" s="381">
        <v>4</v>
      </c>
      <c r="C6" s="381">
        <v>5</v>
      </c>
      <c r="D6" s="381">
        <v>4</v>
      </c>
      <c r="E6" s="381">
        <v>8.4</v>
      </c>
      <c r="F6" s="381">
        <v>16</v>
      </c>
      <c r="G6" s="381">
        <v>19</v>
      </c>
      <c r="H6" s="381">
        <v>7</v>
      </c>
      <c r="I6" s="381">
        <v>11.7</v>
      </c>
      <c r="J6" s="381">
        <v>16.7</v>
      </c>
      <c r="K6" s="381">
        <v>10.8</v>
      </c>
      <c r="L6" s="381">
        <v>7.6</v>
      </c>
      <c r="M6" s="381">
        <v>8.1999999999999993</v>
      </c>
      <c r="N6" s="381">
        <v>4</v>
      </c>
      <c r="O6" s="381">
        <v>14.6</v>
      </c>
      <c r="P6" s="381">
        <v>21.2</v>
      </c>
      <c r="Q6" s="824">
        <f t="shared" ref="Q6:Q11" si="0">AVERAGE(B6:P6)</f>
        <v>10.546666666666665</v>
      </c>
      <c r="R6" s="824">
        <f t="shared" ref="R6:R11" si="1">MAX(B6:P6)</f>
        <v>21.2</v>
      </c>
      <c r="S6" s="824">
        <f t="shared" ref="S6:S11" si="2">AVERAGE(H6:M6)</f>
        <v>10.333333333333334</v>
      </c>
      <c r="T6" s="824">
        <f>AVERAGE(B9:P10)</f>
        <v>7.7733333333333343</v>
      </c>
      <c r="U6" s="824">
        <f>AVERAGE(H9:M10)</f>
        <v>10.466666666666669</v>
      </c>
    </row>
    <row r="7" spans="1:21" s="3" customFormat="1">
      <c r="A7" s="120" t="s">
        <v>375</v>
      </c>
      <c r="B7" s="381">
        <v>4</v>
      </c>
      <c r="C7" s="381">
        <v>11.4</v>
      </c>
      <c r="D7" s="381">
        <v>4</v>
      </c>
      <c r="E7" s="381">
        <v>18.399999999999999</v>
      </c>
      <c r="F7" s="381">
        <v>38</v>
      </c>
      <c r="G7" s="381">
        <v>15.8</v>
      </c>
      <c r="H7" s="381">
        <v>11.4</v>
      </c>
      <c r="I7" s="381">
        <v>21.3</v>
      </c>
      <c r="J7" s="381">
        <v>14</v>
      </c>
      <c r="K7" s="381">
        <v>18.8</v>
      </c>
      <c r="L7" s="381">
        <v>8.9</v>
      </c>
      <c r="M7" s="381">
        <v>8.8000000000000007</v>
      </c>
      <c r="N7" s="381">
        <v>4.4000000000000004</v>
      </c>
      <c r="O7" s="381">
        <v>4</v>
      </c>
      <c r="P7" s="381">
        <v>4</v>
      </c>
      <c r="Q7" s="824">
        <f t="shared" si="0"/>
        <v>12.480000000000002</v>
      </c>
      <c r="R7" s="824">
        <f t="shared" si="1"/>
        <v>38</v>
      </c>
      <c r="S7" s="824">
        <f t="shared" si="2"/>
        <v>13.866666666666667</v>
      </c>
      <c r="T7" s="75"/>
      <c r="U7" s="75"/>
    </row>
    <row r="8" spans="1:21" s="3" customFormat="1">
      <c r="A8" s="121" t="s">
        <v>377</v>
      </c>
      <c r="B8" s="381">
        <v>4</v>
      </c>
      <c r="C8" s="381">
        <v>4.4000000000000004</v>
      </c>
      <c r="D8" s="381">
        <v>6.4</v>
      </c>
      <c r="E8" s="381">
        <v>4</v>
      </c>
      <c r="F8" s="381">
        <v>12</v>
      </c>
      <c r="G8" s="381">
        <v>14</v>
      </c>
      <c r="H8" s="381">
        <v>7</v>
      </c>
      <c r="I8" s="381">
        <v>10.6</v>
      </c>
      <c r="J8" s="381">
        <v>8.1</v>
      </c>
      <c r="K8" s="381">
        <v>28</v>
      </c>
      <c r="L8" s="381">
        <v>15</v>
      </c>
      <c r="M8" s="381">
        <v>8.8000000000000007</v>
      </c>
      <c r="N8" s="381">
        <v>4</v>
      </c>
      <c r="O8" s="381">
        <v>4</v>
      </c>
      <c r="P8" s="381">
        <v>18.8</v>
      </c>
      <c r="Q8" s="824">
        <f t="shared" si="0"/>
        <v>9.9400000000000013</v>
      </c>
      <c r="R8" s="824">
        <f t="shared" si="1"/>
        <v>28</v>
      </c>
      <c r="S8" s="824">
        <f t="shared" si="2"/>
        <v>12.916666666666666</v>
      </c>
      <c r="T8" s="75"/>
      <c r="U8" s="75"/>
    </row>
    <row r="9" spans="1:21" s="3" customFormat="1">
      <c r="A9" s="121" t="s">
        <v>533</v>
      </c>
      <c r="B9" s="381">
        <v>4</v>
      </c>
      <c r="C9" s="381">
        <v>4</v>
      </c>
      <c r="D9" s="381">
        <v>4</v>
      </c>
      <c r="E9" s="381">
        <v>4</v>
      </c>
      <c r="F9" s="381">
        <v>4</v>
      </c>
      <c r="G9" s="381">
        <v>11.8</v>
      </c>
      <c r="H9" s="381">
        <v>8.8000000000000007</v>
      </c>
      <c r="I9" s="381">
        <v>7.5</v>
      </c>
      <c r="J9" s="381">
        <v>6.4</v>
      </c>
      <c r="K9" s="381">
        <v>7</v>
      </c>
      <c r="L9" s="381">
        <v>4</v>
      </c>
      <c r="M9" s="381">
        <v>4.5999999999999996</v>
      </c>
      <c r="N9" s="381">
        <v>4</v>
      </c>
      <c r="O9" s="381">
        <v>4</v>
      </c>
      <c r="P9" s="381">
        <v>4</v>
      </c>
      <c r="Q9" s="824">
        <f t="shared" si="0"/>
        <v>5.4733333333333327</v>
      </c>
      <c r="R9" s="824">
        <f t="shared" si="1"/>
        <v>11.8</v>
      </c>
      <c r="S9" s="824">
        <f t="shared" si="2"/>
        <v>6.3833333333333337</v>
      </c>
      <c r="T9" s="75"/>
      <c r="U9" s="75"/>
    </row>
    <row r="10" spans="1:21" s="3" customFormat="1">
      <c r="A10" s="121" t="s">
        <v>534</v>
      </c>
      <c r="B10" s="381">
        <v>4</v>
      </c>
      <c r="C10" s="381">
        <v>4</v>
      </c>
      <c r="D10" s="381">
        <v>4</v>
      </c>
      <c r="E10" s="381">
        <v>4</v>
      </c>
      <c r="F10" s="381">
        <v>4</v>
      </c>
      <c r="G10" s="381">
        <v>12.6</v>
      </c>
      <c r="H10" s="381">
        <v>13.6</v>
      </c>
      <c r="I10" s="381">
        <v>17.399999999999999</v>
      </c>
      <c r="J10" s="381">
        <v>13.4</v>
      </c>
      <c r="K10" s="381">
        <v>22.4</v>
      </c>
      <c r="L10" s="381">
        <v>14.3</v>
      </c>
      <c r="M10" s="381">
        <v>6.2</v>
      </c>
      <c r="N10" s="381">
        <v>4.4000000000000004</v>
      </c>
      <c r="O10" s="381">
        <v>22.8</v>
      </c>
      <c r="P10" s="381">
        <v>4</v>
      </c>
      <c r="Q10" s="824">
        <f t="shared" si="0"/>
        <v>10.073333333333334</v>
      </c>
      <c r="R10" s="824">
        <f t="shared" si="1"/>
        <v>22.8</v>
      </c>
      <c r="S10" s="824">
        <f t="shared" si="2"/>
        <v>14.549999999999999</v>
      </c>
      <c r="T10" s="75"/>
      <c r="U10" s="75"/>
    </row>
    <row r="11" spans="1:21">
      <c r="A11" s="121" t="s">
        <v>535</v>
      </c>
      <c r="B11" s="728">
        <f>AVERAGE(B9:B10)</f>
        <v>4</v>
      </c>
      <c r="C11" s="728">
        <f t="shared" ref="C11:P11" si="3">AVERAGE(C9:C10)</f>
        <v>4</v>
      </c>
      <c r="D11" s="728">
        <f t="shared" si="3"/>
        <v>4</v>
      </c>
      <c r="E11" s="728">
        <f t="shared" si="3"/>
        <v>4</v>
      </c>
      <c r="F11" s="728">
        <f t="shared" si="3"/>
        <v>4</v>
      </c>
      <c r="G11" s="728">
        <f t="shared" si="3"/>
        <v>12.2</v>
      </c>
      <c r="H11" s="728">
        <f t="shared" si="3"/>
        <v>11.2</v>
      </c>
      <c r="I11" s="728">
        <f t="shared" si="3"/>
        <v>12.45</v>
      </c>
      <c r="J11" s="728">
        <f t="shared" si="3"/>
        <v>9.9</v>
      </c>
      <c r="K11" s="728">
        <f t="shared" si="3"/>
        <v>14.7</v>
      </c>
      <c r="L11" s="728">
        <f t="shared" si="3"/>
        <v>9.15</v>
      </c>
      <c r="M11" s="728">
        <f t="shared" si="3"/>
        <v>5.4</v>
      </c>
      <c r="N11" s="728">
        <f t="shared" si="3"/>
        <v>4.2</v>
      </c>
      <c r="O11" s="728">
        <f t="shared" si="3"/>
        <v>13.4</v>
      </c>
      <c r="P11" s="728">
        <f t="shared" si="3"/>
        <v>4</v>
      </c>
      <c r="Q11" s="824">
        <f t="shared" si="0"/>
        <v>7.7733333333333361</v>
      </c>
      <c r="R11" s="824">
        <f t="shared" si="1"/>
        <v>14.7</v>
      </c>
      <c r="S11" s="824">
        <f t="shared" si="2"/>
        <v>10.466666666666667</v>
      </c>
    </row>
    <row r="12" spans="1:21">
      <c r="B12" s="46"/>
      <c r="C12" s="46"/>
      <c r="D12" s="46"/>
      <c r="E12" s="46"/>
    </row>
    <row r="13" spans="1:21">
      <c r="B13" s="46"/>
      <c r="C13" s="46"/>
      <c r="D13" s="46"/>
      <c r="E13" s="46"/>
    </row>
    <row r="15" spans="1:21">
      <c r="A15" s="43"/>
      <c r="B15" s="43" t="s">
        <v>68</v>
      </c>
      <c r="C15" s="43" t="s">
        <v>69</v>
      </c>
      <c r="D15" s="43" t="s">
        <v>70</v>
      </c>
      <c r="E15" s="43" t="s">
        <v>71</v>
      </c>
      <c r="F15" s="43" t="s">
        <v>72</v>
      </c>
      <c r="G15" s="43" t="s">
        <v>73</v>
      </c>
      <c r="H15" s="43" t="s">
        <v>74</v>
      </c>
      <c r="I15" s="43" t="s">
        <v>75</v>
      </c>
      <c r="J15" s="43" t="s">
        <v>76</v>
      </c>
      <c r="K15" s="43" t="s">
        <v>77</v>
      </c>
      <c r="L15" s="43" t="s">
        <v>78</v>
      </c>
      <c r="M15" s="43" t="s">
        <v>79</v>
      </c>
      <c r="N15" s="67"/>
    </row>
    <row r="16" spans="1:21">
      <c r="A16" s="120" t="s">
        <v>376</v>
      </c>
      <c r="B16" s="56">
        <f t="shared" ref="B16:G16" si="4">B6</f>
        <v>4</v>
      </c>
      <c r="C16" s="56">
        <f t="shared" si="4"/>
        <v>5</v>
      </c>
      <c r="D16" s="56">
        <f t="shared" si="4"/>
        <v>4</v>
      </c>
      <c r="E16" s="56">
        <f t="shared" si="4"/>
        <v>8.4</v>
      </c>
      <c r="F16" s="56">
        <f t="shared" si="4"/>
        <v>16</v>
      </c>
      <c r="G16" s="56">
        <f t="shared" si="4"/>
        <v>19</v>
      </c>
      <c r="H16" s="56">
        <f>AVERAGE(H6:I6)</f>
        <v>9.35</v>
      </c>
      <c r="I16" s="56">
        <f>AVERAGE(J6:K6)</f>
        <v>13.75</v>
      </c>
      <c r="J16" s="56">
        <f>AVERAGE(L6:M6)</f>
        <v>7.8999999999999995</v>
      </c>
      <c r="K16" s="56">
        <f>N6</f>
        <v>4</v>
      </c>
      <c r="L16" s="56">
        <f>O6</f>
        <v>14.6</v>
      </c>
      <c r="M16" s="56">
        <f>P6</f>
        <v>21.2</v>
      </c>
      <c r="N16" s="2"/>
    </row>
    <row r="17" spans="1:14">
      <c r="A17" s="120" t="s">
        <v>375</v>
      </c>
      <c r="B17" s="56">
        <f t="shared" ref="B17:G20" si="5">B7</f>
        <v>4</v>
      </c>
      <c r="C17" s="56">
        <f t="shared" si="5"/>
        <v>11.4</v>
      </c>
      <c r="D17" s="56">
        <f t="shared" si="5"/>
        <v>4</v>
      </c>
      <c r="E17" s="56">
        <f t="shared" si="5"/>
        <v>18.399999999999999</v>
      </c>
      <c r="F17" s="56">
        <f t="shared" si="5"/>
        <v>38</v>
      </c>
      <c r="G17" s="56">
        <f t="shared" si="5"/>
        <v>15.8</v>
      </c>
      <c r="H17" s="56">
        <f t="shared" ref="H17:H21" si="6">AVERAGE(H7:I7)</f>
        <v>16.350000000000001</v>
      </c>
      <c r="I17" s="56">
        <f t="shared" ref="I17:I21" si="7">AVERAGE(J7:K7)</f>
        <v>16.399999999999999</v>
      </c>
      <c r="J17" s="56">
        <f t="shared" ref="J17:J21" si="8">AVERAGE(L7:M7)</f>
        <v>8.8500000000000014</v>
      </c>
      <c r="K17" s="56">
        <f t="shared" ref="K17:K21" si="9">N7</f>
        <v>4.4000000000000004</v>
      </c>
      <c r="L17" s="56">
        <f t="shared" ref="L17:L21" si="10">O7</f>
        <v>4</v>
      </c>
      <c r="M17" s="56">
        <f t="shared" ref="M17:M21" si="11">P7</f>
        <v>4</v>
      </c>
      <c r="N17" s="2"/>
    </row>
    <row r="18" spans="1:14">
      <c r="A18" s="121" t="s">
        <v>377</v>
      </c>
      <c r="B18" s="56">
        <f t="shared" si="5"/>
        <v>4</v>
      </c>
      <c r="C18" s="56">
        <f t="shared" si="5"/>
        <v>4.4000000000000004</v>
      </c>
      <c r="D18" s="56">
        <f t="shared" si="5"/>
        <v>6.4</v>
      </c>
      <c r="E18" s="56">
        <f t="shared" si="5"/>
        <v>4</v>
      </c>
      <c r="F18" s="56">
        <f t="shared" si="5"/>
        <v>12</v>
      </c>
      <c r="G18" s="56">
        <f t="shared" si="5"/>
        <v>14</v>
      </c>
      <c r="H18" s="56">
        <f t="shared" si="6"/>
        <v>8.8000000000000007</v>
      </c>
      <c r="I18" s="56">
        <f t="shared" si="7"/>
        <v>18.05</v>
      </c>
      <c r="J18" s="56">
        <f t="shared" si="8"/>
        <v>11.9</v>
      </c>
      <c r="K18" s="56">
        <f t="shared" si="9"/>
        <v>4</v>
      </c>
      <c r="L18" s="56">
        <f t="shared" si="10"/>
        <v>4</v>
      </c>
      <c r="M18" s="56">
        <f t="shared" si="11"/>
        <v>18.8</v>
      </c>
      <c r="N18" s="2"/>
    </row>
    <row r="19" spans="1:14">
      <c r="A19" s="121" t="s">
        <v>533</v>
      </c>
      <c r="B19" s="56">
        <f t="shared" si="5"/>
        <v>4</v>
      </c>
      <c r="C19" s="56">
        <f t="shared" si="5"/>
        <v>4</v>
      </c>
      <c r="D19" s="56">
        <f t="shared" si="5"/>
        <v>4</v>
      </c>
      <c r="E19" s="56">
        <f t="shared" si="5"/>
        <v>4</v>
      </c>
      <c r="F19" s="56">
        <f t="shared" si="5"/>
        <v>4</v>
      </c>
      <c r="G19" s="56">
        <f t="shared" si="5"/>
        <v>11.8</v>
      </c>
      <c r="H19" s="56">
        <f t="shared" si="6"/>
        <v>8.15</v>
      </c>
      <c r="I19" s="56">
        <f t="shared" si="7"/>
        <v>6.7</v>
      </c>
      <c r="J19" s="56">
        <f t="shared" si="8"/>
        <v>4.3</v>
      </c>
      <c r="K19" s="56">
        <f t="shared" si="9"/>
        <v>4</v>
      </c>
      <c r="L19" s="56">
        <f t="shared" si="10"/>
        <v>4</v>
      </c>
      <c r="M19" s="56">
        <f t="shared" si="11"/>
        <v>4</v>
      </c>
      <c r="N19" s="2"/>
    </row>
    <row r="20" spans="1:14">
      <c r="A20" s="121" t="s">
        <v>534</v>
      </c>
      <c r="B20" s="56">
        <f t="shared" si="5"/>
        <v>4</v>
      </c>
      <c r="C20" s="56">
        <f t="shared" si="5"/>
        <v>4</v>
      </c>
      <c r="D20" s="56">
        <f t="shared" si="5"/>
        <v>4</v>
      </c>
      <c r="E20" s="56">
        <f t="shared" si="5"/>
        <v>4</v>
      </c>
      <c r="F20" s="56">
        <f t="shared" si="5"/>
        <v>4</v>
      </c>
      <c r="G20" s="56">
        <f t="shared" si="5"/>
        <v>12.6</v>
      </c>
      <c r="H20" s="56">
        <f t="shared" si="6"/>
        <v>15.5</v>
      </c>
      <c r="I20" s="56">
        <f t="shared" si="7"/>
        <v>17.899999999999999</v>
      </c>
      <c r="J20" s="56">
        <f t="shared" si="8"/>
        <v>10.25</v>
      </c>
      <c r="K20" s="56">
        <f t="shared" si="9"/>
        <v>4.4000000000000004</v>
      </c>
      <c r="L20" s="56">
        <f t="shared" si="10"/>
        <v>22.8</v>
      </c>
      <c r="M20" s="56">
        <f t="shared" si="11"/>
        <v>4</v>
      </c>
      <c r="N20" s="2"/>
    </row>
    <row r="21" spans="1:14">
      <c r="A21" s="121" t="s">
        <v>535</v>
      </c>
      <c r="B21" s="494">
        <f>AVERAGE(B19:B20)</f>
        <v>4</v>
      </c>
      <c r="C21" s="494">
        <f t="shared" ref="C21:G21" si="12">AVERAGE(C19:C20)</f>
        <v>4</v>
      </c>
      <c r="D21" s="494">
        <f t="shared" si="12"/>
        <v>4</v>
      </c>
      <c r="E21" s="494">
        <f t="shared" si="12"/>
        <v>4</v>
      </c>
      <c r="F21" s="494">
        <f t="shared" si="12"/>
        <v>4</v>
      </c>
      <c r="G21" s="494">
        <f t="shared" si="12"/>
        <v>12.2</v>
      </c>
      <c r="H21" s="56">
        <f t="shared" si="6"/>
        <v>11.824999999999999</v>
      </c>
      <c r="I21" s="56">
        <f t="shared" si="7"/>
        <v>12.3</v>
      </c>
      <c r="J21" s="56">
        <f t="shared" si="8"/>
        <v>7.2750000000000004</v>
      </c>
      <c r="K21" s="56">
        <f t="shared" si="9"/>
        <v>4.2</v>
      </c>
      <c r="L21" s="56">
        <f t="shared" si="10"/>
        <v>13.4</v>
      </c>
      <c r="M21" s="56">
        <f t="shared" si="11"/>
        <v>4</v>
      </c>
    </row>
    <row r="31" spans="1:14">
      <c r="G31" s="51"/>
    </row>
  </sheetData>
  <mergeCells count="2">
    <mergeCell ref="A1:P1"/>
    <mergeCell ref="A2:P2"/>
  </mergeCells>
  <phoneticPr fontId="0" type="noConversion"/>
  <pageMargins left="0.75" right="0.75" top="1" bottom="1" header="0.5" footer="0.5"/>
  <pageSetup scale="46" orientation="landscape" horizontalDpi="4294967294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>
    <tabColor rgb="FF92D050"/>
    <pageSetUpPr fitToPage="1"/>
  </sheetPr>
  <dimension ref="A1:AA26"/>
  <sheetViews>
    <sheetView zoomScale="75" zoomScaleNormal="75" workbookViewId="0">
      <selection activeCell="B5" sqref="B5:P5"/>
    </sheetView>
  </sheetViews>
  <sheetFormatPr defaultRowHeight="14"/>
  <cols>
    <col min="1" max="1" width="21.36328125" style="1" customWidth="1"/>
    <col min="2" max="2" width="12" customWidth="1"/>
    <col min="3" max="3" width="11.6328125" customWidth="1"/>
    <col min="4" max="4" width="12" customWidth="1"/>
    <col min="5" max="5" width="12.36328125" customWidth="1"/>
    <col min="6" max="6" width="12.54296875" customWidth="1"/>
    <col min="7" max="7" width="12.08984375" customWidth="1"/>
    <col min="8" max="8" width="12" customWidth="1"/>
    <col min="9" max="9" width="11" customWidth="1"/>
    <col min="10" max="10" width="11.453125" customWidth="1"/>
    <col min="11" max="11" width="12" customWidth="1"/>
    <col min="12" max="13" width="12.36328125" customWidth="1"/>
    <col min="14" max="16" width="12.08984375" customWidth="1"/>
    <col min="17" max="17" width="10.453125" customWidth="1"/>
    <col min="18" max="19" width="11.54296875" customWidth="1"/>
  </cols>
  <sheetData>
    <row r="1" spans="1:19" ht="15.5">
      <c r="A1" s="1077" t="s">
        <v>0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</row>
    <row r="3" spans="1:19">
      <c r="A3" s="122" t="s">
        <v>1</v>
      </c>
    </row>
    <row r="4" spans="1:19" s="7" customFormat="1" ht="26">
      <c r="A4" s="123" t="s">
        <v>2</v>
      </c>
      <c r="B4" s="806">
        <v>41645</v>
      </c>
      <c r="C4" s="806">
        <v>41680</v>
      </c>
      <c r="D4" s="806">
        <v>41724</v>
      </c>
      <c r="E4" s="806">
        <v>41750</v>
      </c>
      <c r="F4" s="806">
        <v>41778</v>
      </c>
      <c r="G4" s="806">
        <v>41806</v>
      </c>
      <c r="H4" s="383">
        <v>41827</v>
      </c>
      <c r="I4" s="383">
        <v>41849</v>
      </c>
      <c r="J4" s="383">
        <v>41855</v>
      </c>
      <c r="K4" s="806">
        <v>41869</v>
      </c>
      <c r="L4" s="806">
        <v>41890</v>
      </c>
      <c r="M4" s="383">
        <v>41897</v>
      </c>
      <c r="N4" s="383">
        <v>41932</v>
      </c>
      <c r="O4" s="383">
        <v>41961</v>
      </c>
      <c r="P4" s="383">
        <v>41981</v>
      </c>
      <c r="Q4" s="278" t="s">
        <v>16</v>
      </c>
      <c r="R4" s="126" t="s">
        <v>108</v>
      </c>
      <c r="S4" s="123" t="s">
        <v>82</v>
      </c>
    </row>
    <row r="5" spans="1:19">
      <c r="A5" s="368">
        <v>40</v>
      </c>
      <c r="B5" s="778">
        <v>4.8499999999999996</v>
      </c>
      <c r="C5" s="778">
        <v>2.4000000000000004</v>
      </c>
      <c r="D5" s="778">
        <v>2.4000000000000004</v>
      </c>
      <c r="E5" s="778">
        <v>1.9500000000000002</v>
      </c>
      <c r="F5" s="778">
        <v>6.9499999999999993</v>
      </c>
      <c r="G5" s="778">
        <v>3.5</v>
      </c>
      <c r="H5" s="778">
        <v>4.8000000000000007</v>
      </c>
      <c r="I5" s="778">
        <v>18.3</v>
      </c>
      <c r="J5" s="384">
        <v>14.75</v>
      </c>
      <c r="K5" s="384">
        <v>3.55</v>
      </c>
      <c r="L5" s="381">
        <v>4.0999999999999996</v>
      </c>
      <c r="M5" s="487">
        <v>4.1999999999999993</v>
      </c>
      <c r="N5" s="778">
        <v>4.0999999999999996</v>
      </c>
      <c r="O5" s="384">
        <v>1.85</v>
      </c>
      <c r="P5" s="384">
        <v>1.9500000000000002</v>
      </c>
      <c r="Q5" s="828">
        <f>AVERAGE(B5:P5)</f>
        <v>5.31</v>
      </c>
      <c r="R5" s="829">
        <f>AVERAGE(H5:M5)</f>
        <v>8.2833333333333332</v>
      </c>
      <c r="S5" s="829">
        <f>MAX(B5:P5)</f>
        <v>18.3</v>
      </c>
    </row>
    <row r="7" spans="1:19">
      <c r="A7" s="122" t="s">
        <v>5</v>
      </c>
    </row>
    <row r="8" spans="1:19" s="7" customFormat="1" ht="26">
      <c r="A8" s="123" t="s">
        <v>2</v>
      </c>
      <c r="B8" s="806">
        <v>41645</v>
      </c>
      <c r="C8" s="806">
        <v>41680</v>
      </c>
      <c r="D8" s="806">
        <v>41724</v>
      </c>
      <c r="E8" s="806">
        <v>41750</v>
      </c>
      <c r="F8" s="806">
        <v>41778</v>
      </c>
      <c r="G8" s="806">
        <v>41806</v>
      </c>
      <c r="H8" s="383">
        <v>41827</v>
      </c>
      <c r="I8" s="383">
        <v>41849</v>
      </c>
      <c r="J8" s="383">
        <v>41855</v>
      </c>
      <c r="K8" s="806">
        <v>41869</v>
      </c>
      <c r="L8" s="806">
        <v>41890</v>
      </c>
      <c r="M8" s="383">
        <v>41897</v>
      </c>
      <c r="N8" s="383">
        <v>41932</v>
      </c>
      <c r="O8" s="383">
        <v>41961</v>
      </c>
      <c r="P8" s="383">
        <v>41981</v>
      </c>
      <c r="Q8" s="123" t="s">
        <v>16</v>
      </c>
      <c r="R8" s="125" t="s">
        <v>108</v>
      </c>
      <c r="S8" s="123" t="s">
        <v>82</v>
      </c>
    </row>
    <row r="9" spans="1:19" s="7" customFormat="1" ht="15.5">
      <c r="A9" s="368">
        <v>40</v>
      </c>
      <c r="B9" s="280">
        <v>2.91</v>
      </c>
      <c r="C9" s="809">
        <v>2.65</v>
      </c>
      <c r="D9" s="280">
        <v>2.2999999999999998</v>
      </c>
      <c r="E9" s="280">
        <v>2.42</v>
      </c>
      <c r="F9" s="280">
        <v>1.54</v>
      </c>
      <c r="G9" s="280">
        <v>1.38</v>
      </c>
      <c r="H9" s="280">
        <v>1.94</v>
      </c>
      <c r="I9" s="280">
        <v>1.1000000000000001</v>
      </c>
      <c r="J9" s="280">
        <v>1.21</v>
      </c>
      <c r="K9" s="280">
        <v>0.9</v>
      </c>
      <c r="L9" s="280">
        <v>1.25</v>
      </c>
      <c r="M9" s="280">
        <v>1.6</v>
      </c>
      <c r="N9" s="280">
        <v>2.13</v>
      </c>
      <c r="O9" s="280">
        <v>3.75</v>
      </c>
      <c r="P9" s="280">
        <v>3.3</v>
      </c>
      <c r="Q9" s="825">
        <f>AVERAGE(B9:P9)</f>
        <v>2.0253333333333332</v>
      </c>
      <c r="R9" s="825">
        <f t="shared" ref="R9:R14" si="0">AVERAGE(H9:M9)</f>
        <v>1.3333333333333333</v>
      </c>
      <c r="S9" s="826">
        <f>MAX(B9:P9)</f>
        <v>3.75</v>
      </c>
    </row>
    <row r="10" spans="1:19" s="7" customFormat="1" ht="15.5">
      <c r="A10" s="368">
        <v>41</v>
      </c>
      <c r="B10" s="280">
        <v>2.61</v>
      </c>
      <c r="C10" s="280">
        <v>2.85</v>
      </c>
      <c r="D10" s="280">
        <v>2.4</v>
      </c>
      <c r="E10" s="280">
        <v>2.4300000000000002</v>
      </c>
      <c r="F10" s="280">
        <v>1.62</v>
      </c>
      <c r="G10" s="280">
        <v>1.78</v>
      </c>
      <c r="H10" s="280">
        <v>1.95</v>
      </c>
      <c r="I10" s="280">
        <v>1.03</v>
      </c>
      <c r="J10" s="280">
        <v>1.08</v>
      </c>
      <c r="K10" s="280">
        <v>0.9</v>
      </c>
      <c r="L10" s="280">
        <v>1.42</v>
      </c>
      <c r="M10" s="280">
        <v>1.43</v>
      </c>
      <c r="N10" s="280">
        <v>1.95</v>
      </c>
      <c r="O10" s="280">
        <v>3.9</v>
      </c>
      <c r="P10" s="280">
        <v>2.95</v>
      </c>
      <c r="Q10" s="825">
        <f>AVERAGE(B10:P10)</f>
        <v>2.02</v>
      </c>
      <c r="R10" s="825">
        <f t="shared" si="0"/>
        <v>1.3016666666666667</v>
      </c>
      <c r="S10" s="826">
        <f>MAX(B10:P10)</f>
        <v>3.9</v>
      </c>
    </row>
    <row r="11" spans="1:19" s="7" customFormat="1" ht="15.5">
      <c r="A11" s="368">
        <v>42</v>
      </c>
      <c r="B11" s="280"/>
      <c r="C11" s="280">
        <v>2.57</v>
      </c>
      <c r="D11" s="280">
        <v>2.35</v>
      </c>
      <c r="E11" s="280">
        <v>2.71</v>
      </c>
      <c r="F11" s="280">
        <v>1.47</v>
      </c>
      <c r="G11" s="280">
        <v>1.38</v>
      </c>
      <c r="H11" s="280">
        <v>1.83</v>
      </c>
      <c r="I11" s="280">
        <v>0.97</v>
      </c>
      <c r="J11" s="280">
        <v>0.98</v>
      </c>
      <c r="K11" s="280">
        <v>0.75</v>
      </c>
      <c r="L11" s="280">
        <v>1.26</v>
      </c>
      <c r="M11" s="280">
        <v>1.46</v>
      </c>
      <c r="N11" s="280">
        <v>1.82</v>
      </c>
      <c r="O11" s="280">
        <v>3.25</v>
      </c>
      <c r="P11" s="280">
        <v>2.95</v>
      </c>
      <c r="Q11" s="825">
        <f>AVERAGE(B11:P11)</f>
        <v>1.8392857142857146</v>
      </c>
      <c r="R11" s="825">
        <f t="shared" si="0"/>
        <v>1.2083333333333333</v>
      </c>
      <c r="S11" s="826">
        <f>MAX(B11:P11)</f>
        <v>3.25</v>
      </c>
    </row>
    <row r="12" spans="1:19" s="7" customFormat="1" ht="15.5">
      <c r="A12" s="368">
        <v>43</v>
      </c>
      <c r="B12" s="280">
        <v>2.2000000000000002</v>
      </c>
      <c r="C12" s="280">
        <v>2.69</v>
      </c>
      <c r="D12" s="280">
        <v>1.87</v>
      </c>
      <c r="E12" s="280">
        <v>2.2200000000000002</v>
      </c>
      <c r="F12" s="280">
        <v>1.32</v>
      </c>
      <c r="G12" s="280">
        <v>1.38</v>
      </c>
      <c r="H12" s="280">
        <v>1.85</v>
      </c>
      <c r="I12" s="280">
        <v>1.2</v>
      </c>
      <c r="J12" s="280">
        <v>1.25</v>
      </c>
      <c r="K12" s="280">
        <v>0.88</v>
      </c>
      <c r="L12" s="280">
        <v>1.5</v>
      </c>
      <c r="M12" s="280">
        <v>1.88</v>
      </c>
      <c r="N12" s="280">
        <v>2.0499999999999998</v>
      </c>
      <c r="O12" s="280">
        <v>3.35</v>
      </c>
      <c r="P12" s="280">
        <v>3.1</v>
      </c>
      <c r="Q12" s="825">
        <f>AVERAGE(B12:P12)</f>
        <v>1.9160000000000001</v>
      </c>
      <c r="R12" s="825">
        <f t="shared" si="0"/>
        <v>1.4266666666666665</v>
      </c>
      <c r="S12" s="826">
        <f>MAX(B12:P12)</f>
        <v>3.35</v>
      </c>
    </row>
    <row r="13" spans="1:19" s="3" customFormat="1" ht="15.5">
      <c r="A13" s="368">
        <v>44</v>
      </c>
      <c r="B13" s="279">
        <v>2.5499999999999998</v>
      </c>
      <c r="C13" s="280">
        <v>3.74</v>
      </c>
      <c r="D13" s="279">
        <v>2.1</v>
      </c>
      <c r="E13" s="279">
        <v>2.48</v>
      </c>
      <c r="F13" s="279">
        <v>1.67</v>
      </c>
      <c r="G13" s="279">
        <v>1.78</v>
      </c>
      <c r="H13" s="279">
        <v>2.06</v>
      </c>
      <c r="I13" s="279">
        <v>1.1299999999999999</v>
      </c>
      <c r="J13" s="279">
        <v>1.1499999999999999</v>
      </c>
      <c r="K13" s="279">
        <v>0.78</v>
      </c>
      <c r="L13" s="279">
        <v>1.36</v>
      </c>
      <c r="M13" s="279">
        <v>1.77</v>
      </c>
      <c r="N13" s="279">
        <v>2.16</v>
      </c>
      <c r="O13" s="279">
        <v>3.15</v>
      </c>
      <c r="P13" s="279">
        <v>3.3</v>
      </c>
      <c r="Q13" s="825">
        <f>AVERAGE(B13:P13)</f>
        <v>2.0786666666666664</v>
      </c>
      <c r="R13" s="825">
        <f t="shared" si="0"/>
        <v>1.375</v>
      </c>
      <c r="S13" s="826">
        <f>MAX(B13:P13)</f>
        <v>3.74</v>
      </c>
    </row>
    <row r="14" spans="1:19">
      <c r="A14" s="123" t="s">
        <v>369</v>
      </c>
      <c r="B14" s="281">
        <f>AVERAGE(B9:B13)</f>
        <v>2.5674999999999999</v>
      </c>
      <c r="C14" s="281">
        <f>AVERAGE(C10:C13)</f>
        <v>2.9624999999999999</v>
      </c>
      <c r="D14" s="281">
        <f t="shared" ref="D14:O14" si="1">AVERAGE(D9:D13)</f>
        <v>2.2039999999999997</v>
      </c>
      <c r="E14" s="281">
        <f t="shared" si="1"/>
        <v>2.452</v>
      </c>
      <c r="F14" s="281">
        <f t="shared" si="1"/>
        <v>1.524</v>
      </c>
      <c r="G14" s="281">
        <f t="shared" si="1"/>
        <v>1.54</v>
      </c>
      <c r="H14" s="281">
        <f t="shared" si="1"/>
        <v>1.9260000000000002</v>
      </c>
      <c r="I14" s="281">
        <f t="shared" si="1"/>
        <v>1.0859999999999999</v>
      </c>
      <c r="J14" s="281">
        <f t="shared" si="1"/>
        <v>1.1339999999999999</v>
      </c>
      <c r="K14" s="281">
        <f t="shared" si="1"/>
        <v>0.84199999999999997</v>
      </c>
      <c r="L14" s="281">
        <f t="shared" si="1"/>
        <v>1.3580000000000001</v>
      </c>
      <c r="M14" s="281">
        <f t="shared" si="1"/>
        <v>1.6280000000000001</v>
      </c>
      <c r="N14" s="281">
        <f t="shared" si="1"/>
        <v>2.0219999999999998</v>
      </c>
      <c r="O14" s="281">
        <f t="shared" si="1"/>
        <v>3.4799999999999995</v>
      </c>
      <c r="P14" s="281">
        <f>AVERAGE(P9:P13)</f>
        <v>3.1199999999999997</v>
      </c>
      <c r="Q14" s="827">
        <f>AVERAGE(B9:P13)</f>
        <v>1.9777027027027025</v>
      </c>
      <c r="R14" s="825">
        <f t="shared" si="0"/>
        <v>1.329</v>
      </c>
      <c r="S14" s="825"/>
    </row>
    <row r="15" spans="1:19">
      <c r="A15" s="88" t="s">
        <v>120</v>
      </c>
      <c r="B15" s="44">
        <f>B14*3.28</f>
        <v>8.4213999999999984</v>
      </c>
      <c r="C15" s="44">
        <f t="shared" ref="C15:O15" si="2">C14*3.28</f>
        <v>9.7169999999999987</v>
      </c>
      <c r="D15" s="44">
        <f t="shared" si="2"/>
        <v>7.2291199999999991</v>
      </c>
      <c r="E15" s="44">
        <f t="shared" si="2"/>
        <v>8.0425599999999999</v>
      </c>
      <c r="F15" s="44">
        <f t="shared" si="2"/>
        <v>4.9987199999999996</v>
      </c>
      <c r="G15" s="44">
        <f t="shared" si="2"/>
        <v>5.0511999999999997</v>
      </c>
      <c r="H15" s="44">
        <f t="shared" si="2"/>
        <v>6.3172800000000002</v>
      </c>
      <c r="I15" s="44">
        <f t="shared" si="2"/>
        <v>3.5620799999999995</v>
      </c>
      <c r="J15" s="44">
        <f t="shared" si="2"/>
        <v>3.7195199999999993</v>
      </c>
      <c r="K15" s="44">
        <f t="shared" si="2"/>
        <v>2.7617599999999998</v>
      </c>
      <c r="L15" s="44">
        <f t="shared" si="2"/>
        <v>4.4542400000000004</v>
      </c>
      <c r="M15" s="44">
        <f t="shared" si="2"/>
        <v>5.3398399999999997</v>
      </c>
      <c r="N15" s="44">
        <f t="shared" si="2"/>
        <v>6.6321599999999989</v>
      </c>
      <c r="O15" s="44">
        <f t="shared" si="2"/>
        <v>11.414399999999997</v>
      </c>
      <c r="P15" s="44">
        <f>P14*3.28</f>
        <v>10.233599999999999</v>
      </c>
    </row>
    <row r="18" spans="1:27"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>
      <c r="A19" s="88"/>
      <c r="B19" s="124" t="s">
        <v>68</v>
      </c>
      <c r="C19" s="124" t="s">
        <v>69</v>
      </c>
      <c r="D19" s="124" t="s">
        <v>70</v>
      </c>
      <c r="E19" s="124" t="s">
        <v>71</v>
      </c>
      <c r="F19" s="124" t="s">
        <v>72</v>
      </c>
      <c r="G19" s="124" t="s">
        <v>73</v>
      </c>
      <c r="H19" s="124" t="s">
        <v>74</v>
      </c>
      <c r="I19" s="124" t="s">
        <v>75</v>
      </c>
      <c r="J19" s="124" t="s">
        <v>76</v>
      </c>
      <c r="K19" s="124" t="s">
        <v>77</v>
      </c>
      <c r="L19" s="124" t="s">
        <v>78</v>
      </c>
      <c r="M19" s="124" t="s">
        <v>79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>
      <c r="A20" s="88" t="s">
        <v>119</v>
      </c>
      <c r="B20" s="175">
        <f t="shared" ref="B20:G20" si="3">B5</f>
        <v>4.8499999999999996</v>
      </c>
      <c r="C20" s="175">
        <f t="shared" si="3"/>
        <v>2.4000000000000004</v>
      </c>
      <c r="D20" s="175">
        <f t="shared" si="3"/>
        <v>2.4000000000000004</v>
      </c>
      <c r="E20" s="175">
        <f t="shared" si="3"/>
        <v>1.9500000000000002</v>
      </c>
      <c r="F20" s="175">
        <f t="shared" si="3"/>
        <v>6.9499999999999993</v>
      </c>
      <c r="G20" s="175">
        <f t="shared" si="3"/>
        <v>3.5</v>
      </c>
      <c r="H20" s="175">
        <f>AVERAGE(H5:I5)</f>
        <v>11.55</v>
      </c>
      <c r="I20" s="175">
        <f>AVERAGE(J5:K5)</f>
        <v>9.15</v>
      </c>
      <c r="J20" s="175">
        <f>AVERAGE(L5:M5)</f>
        <v>4.1499999999999995</v>
      </c>
      <c r="K20" s="175">
        <f>N5</f>
        <v>4.0999999999999996</v>
      </c>
      <c r="L20" s="175">
        <f>O5</f>
        <v>1.85</v>
      </c>
      <c r="M20" s="175">
        <f>P5</f>
        <v>1.9500000000000002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>
      <c r="A21" s="88" t="s">
        <v>121</v>
      </c>
      <c r="B21" s="44">
        <f t="shared" ref="B21:G21" si="4">B15</f>
        <v>8.4213999999999984</v>
      </c>
      <c r="C21" s="44">
        <f t="shared" si="4"/>
        <v>9.7169999999999987</v>
      </c>
      <c r="D21" s="44">
        <f t="shared" si="4"/>
        <v>7.2291199999999991</v>
      </c>
      <c r="E21" s="44">
        <f t="shared" si="4"/>
        <v>8.0425599999999999</v>
      </c>
      <c r="F21" s="44">
        <f t="shared" si="4"/>
        <v>4.9987199999999996</v>
      </c>
      <c r="G21" s="44">
        <f t="shared" si="4"/>
        <v>5.0511999999999997</v>
      </c>
      <c r="H21" s="44">
        <f>AVERAGE(H15:I15)</f>
        <v>4.9396800000000001</v>
      </c>
      <c r="I21" s="44">
        <f>AVERAGE(J15:K15)</f>
        <v>3.2406399999999995</v>
      </c>
      <c r="J21" s="44">
        <f>AVERAGE(L15:M15)</f>
        <v>4.8970400000000005</v>
      </c>
      <c r="K21" s="44">
        <f>N15</f>
        <v>6.6321599999999989</v>
      </c>
      <c r="L21" s="44">
        <f>O15</f>
        <v>11.414399999999997</v>
      </c>
      <c r="M21" s="44">
        <f>P15</f>
        <v>10.233599999999999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</sheetData>
  <mergeCells count="1">
    <mergeCell ref="A1:P1"/>
  </mergeCells>
  <phoneticPr fontId="0" type="noConversion"/>
  <pageMargins left="0.75" right="0.75" top="1" bottom="1" header="0.5" footer="0.5"/>
  <pageSetup scale="56" orientation="landscape" horizontalDpi="4294967294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83"/>
  <sheetViews>
    <sheetView topLeftCell="A230" workbookViewId="0">
      <selection activeCell="H254" sqref="H254:H259"/>
    </sheetView>
  </sheetViews>
  <sheetFormatPr defaultRowHeight="14"/>
  <cols>
    <col min="1" max="1" width="10.6328125" bestFit="1" customWidth="1"/>
    <col min="3" max="4" width="10.08984375" bestFit="1" customWidth="1"/>
    <col min="5" max="5" width="26.1796875" bestFit="1" customWidth="1"/>
    <col min="7" max="7" width="16.453125" bestFit="1" customWidth="1"/>
    <col min="10" max="10" width="2.1796875" bestFit="1" customWidth="1"/>
    <col min="11" max="11" width="5" bestFit="1" customWidth="1"/>
    <col min="12" max="12" width="4" bestFit="1" customWidth="1"/>
    <col min="13" max="13" width="3" bestFit="1" customWidth="1"/>
    <col min="14" max="14" width="10.08984375" bestFit="1" customWidth="1"/>
  </cols>
  <sheetData>
    <row r="1" spans="1:14">
      <c r="A1" s="665" t="s">
        <v>1215</v>
      </c>
      <c r="B1" s="666" t="s">
        <v>678</v>
      </c>
      <c r="C1" s="199">
        <v>41645</v>
      </c>
      <c r="D1" s="199">
        <v>41645</v>
      </c>
      <c r="E1" s="667" t="s">
        <v>197</v>
      </c>
      <c r="F1" s="668" t="s">
        <v>1028</v>
      </c>
      <c r="G1" s="669" t="s">
        <v>640</v>
      </c>
      <c r="H1" s="668">
        <v>756</v>
      </c>
      <c r="I1" s="666">
        <v>756</v>
      </c>
      <c r="J1" s="668"/>
      <c r="K1" s="395" t="s">
        <v>671</v>
      </c>
      <c r="L1" s="481">
        <v>6</v>
      </c>
      <c r="M1" s="481">
        <v>42</v>
      </c>
      <c r="N1" s="482">
        <v>41653</v>
      </c>
    </row>
    <row r="2" spans="1:14">
      <c r="A2" s="685" t="s">
        <v>1215</v>
      </c>
      <c r="B2" s="666" t="s">
        <v>678</v>
      </c>
      <c r="C2" s="199">
        <v>41645</v>
      </c>
      <c r="D2" s="199">
        <v>41645</v>
      </c>
      <c r="E2" s="668" t="s">
        <v>179</v>
      </c>
      <c r="F2" s="668" t="s">
        <v>1028</v>
      </c>
      <c r="G2" s="668" t="s">
        <v>1029</v>
      </c>
      <c r="H2" s="668">
        <v>595</v>
      </c>
      <c r="I2" s="666">
        <v>595</v>
      </c>
      <c r="J2" s="668"/>
      <c r="K2" s="668" t="s">
        <v>671</v>
      </c>
      <c r="L2" s="481">
        <v>2</v>
      </c>
      <c r="M2" s="481">
        <v>8</v>
      </c>
      <c r="N2" s="482">
        <v>41649</v>
      </c>
    </row>
    <row r="3" spans="1:14">
      <c r="A3" s="685" t="s">
        <v>1215</v>
      </c>
      <c r="B3" s="666" t="s">
        <v>678</v>
      </c>
      <c r="C3" s="199">
        <v>41645</v>
      </c>
      <c r="D3" s="199">
        <v>41645</v>
      </c>
      <c r="E3" s="668" t="s">
        <v>225</v>
      </c>
      <c r="F3" s="668" t="s">
        <v>1028</v>
      </c>
      <c r="G3" s="668" t="s">
        <v>639</v>
      </c>
      <c r="H3" s="668">
        <v>15</v>
      </c>
      <c r="I3" s="666">
        <v>15</v>
      </c>
      <c r="J3" s="668" t="s">
        <v>1031</v>
      </c>
      <c r="K3" s="395" t="s">
        <v>671</v>
      </c>
      <c r="L3" s="484">
        <v>5</v>
      </c>
      <c r="M3" s="484">
        <v>35</v>
      </c>
      <c r="N3" s="482">
        <v>41667</v>
      </c>
    </row>
    <row r="4" spans="1:14">
      <c r="A4" s="685" t="s">
        <v>1215</v>
      </c>
      <c r="B4" s="666" t="s">
        <v>678</v>
      </c>
      <c r="C4" s="199">
        <v>41645</v>
      </c>
      <c r="D4" s="199">
        <v>41645</v>
      </c>
      <c r="E4" s="668" t="s">
        <v>173</v>
      </c>
      <c r="F4" s="668" t="s">
        <v>1028</v>
      </c>
      <c r="G4" s="669" t="s">
        <v>641</v>
      </c>
      <c r="H4" s="668">
        <v>5</v>
      </c>
      <c r="I4" s="666">
        <v>5</v>
      </c>
      <c r="J4" s="668" t="s">
        <v>1031</v>
      </c>
      <c r="K4" s="668" t="s">
        <v>671</v>
      </c>
      <c r="L4" s="481">
        <v>2</v>
      </c>
      <c r="M4" s="481">
        <v>8</v>
      </c>
      <c r="N4" s="482">
        <v>41653</v>
      </c>
    </row>
    <row r="5" spans="1:14">
      <c r="A5" s="668" t="s">
        <v>1215</v>
      </c>
      <c r="B5" s="666" t="s">
        <v>678</v>
      </c>
      <c r="C5" s="199">
        <v>41645</v>
      </c>
      <c r="D5" s="199">
        <v>41645</v>
      </c>
      <c r="E5" s="670" t="s">
        <v>174</v>
      </c>
      <c r="F5" s="668" t="s">
        <v>1028</v>
      </c>
      <c r="G5" s="669" t="s">
        <v>641</v>
      </c>
      <c r="H5" s="671">
        <v>2</v>
      </c>
      <c r="I5" s="670">
        <v>2</v>
      </c>
      <c r="J5" s="395" t="s">
        <v>1031</v>
      </c>
      <c r="K5" s="668" t="s">
        <v>671</v>
      </c>
      <c r="L5" s="672">
        <v>2</v>
      </c>
      <c r="M5" s="672">
        <v>8</v>
      </c>
      <c r="N5" s="482">
        <v>41653</v>
      </c>
    </row>
    <row r="6" spans="1:14">
      <c r="A6" s="685" t="s">
        <v>1215</v>
      </c>
      <c r="B6" s="666" t="s">
        <v>678</v>
      </c>
      <c r="C6" s="199">
        <v>41645</v>
      </c>
      <c r="D6" s="199">
        <v>41645</v>
      </c>
      <c r="E6" s="668" t="s">
        <v>178</v>
      </c>
      <c r="F6" s="668" t="s">
        <v>1028</v>
      </c>
      <c r="G6" s="668" t="s">
        <v>1032</v>
      </c>
      <c r="H6" s="371">
        <v>4</v>
      </c>
      <c r="I6" s="485"/>
      <c r="J6" s="668" t="s">
        <v>1033</v>
      </c>
      <c r="K6" s="668" t="s">
        <v>679</v>
      </c>
      <c r="L6" s="481">
        <v>4</v>
      </c>
      <c r="M6" s="481"/>
      <c r="N6" s="482">
        <v>41646</v>
      </c>
    </row>
    <row r="7" spans="1:14">
      <c r="A7" s="665" t="s">
        <v>1216</v>
      </c>
      <c r="B7" s="666" t="s">
        <v>680</v>
      </c>
      <c r="C7" s="199">
        <v>41645</v>
      </c>
      <c r="D7" s="199">
        <v>41645</v>
      </c>
      <c r="E7" s="667" t="s">
        <v>197</v>
      </c>
      <c r="F7" s="668" t="s">
        <v>1028</v>
      </c>
      <c r="G7" s="669" t="s">
        <v>640</v>
      </c>
      <c r="H7" s="668">
        <v>807</v>
      </c>
      <c r="I7" s="666">
        <v>807</v>
      </c>
      <c r="J7" s="668"/>
      <c r="K7" s="395" t="s">
        <v>671</v>
      </c>
      <c r="L7" s="481">
        <v>6</v>
      </c>
      <c r="M7" s="481">
        <v>42</v>
      </c>
      <c r="N7" s="482">
        <v>41653</v>
      </c>
    </row>
    <row r="8" spans="1:14">
      <c r="A8" s="685" t="s">
        <v>1216</v>
      </c>
      <c r="B8" s="666" t="s">
        <v>680</v>
      </c>
      <c r="C8" s="199">
        <v>41645</v>
      </c>
      <c r="D8" s="199">
        <v>41645</v>
      </c>
      <c r="E8" s="668" t="s">
        <v>179</v>
      </c>
      <c r="F8" s="668" t="s">
        <v>1028</v>
      </c>
      <c r="G8" s="668" t="s">
        <v>1029</v>
      </c>
      <c r="H8" s="668">
        <v>671</v>
      </c>
      <c r="I8" s="666">
        <v>671</v>
      </c>
      <c r="J8" s="668"/>
      <c r="K8" s="668" t="s">
        <v>671</v>
      </c>
      <c r="L8" s="481">
        <v>2</v>
      </c>
      <c r="M8" s="481">
        <v>8</v>
      </c>
      <c r="N8" s="482">
        <v>41649</v>
      </c>
    </row>
    <row r="9" spans="1:14">
      <c r="A9" s="685" t="s">
        <v>1216</v>
      </c>
      <c r="B9" s="666" t="s">
        <v>680</v>
      </c>
      <c r="C9" s="199">
        <v>41645</v>
      </c>
      <c r="D9" s="199">
        <v>41645</v>
      </c>
      <c r="E9" s="668" t="s">
        <v>225</v>
      </c>
      <c r="F9" s="668" t="s">
        <v>1028</v>
      </c>
      <c r="G9" s="668" t="s">
        <v>639</v>
      </c>
      <c r="H9" s="668">
        <v>19</v>
      </c>
      <c r="I9" s="666">
        <v>19</v>
      </c>
      <c r="J9" s="668" t="s">
        <v>1031</v>
      </c>
      <c r="K9" s="395" t="s">
        <v>671</v>
      </c>
      <c r="L9" s="484">
        <v>5</v>
      </c>
      <c r="M9" s="484">
        <v>35</v>
      </c>
      <c r="N9" s="482">
        <v>41667</v>
      </c>
    </row>
    <row r="10" spans="1:14">
      <c r="A10" s="685" t="s">
        <v>1216</v>
      </c>
      <c r="B10" s="666" t="s">
        <v>680</v>
      </c>
      <c r="C10" s="199">
        <v>41645</v>
      </c>
      <c r="D10" s="199">
        <v>41645</v>
      </c>
      <c r="E10" s="668" t="s">
        <v>173</v>
      </c>
      <c r="F10" s="668" t="s">
        <v>1028</v>
      </c>
      <c r="G10" s="669" t="s">
        <v>641</v>
      </c>
      <c r="H10" s="668">
        <v>8</v>
      </c>
      <c r="I10" s="666">
        <v>8</v>
      </c>
      <c r="J10" s="668" t="s">
        <v>1031</v>
      </c>
      <c r="K10" s="668" t="s">
        <v>671</v>
      </c>
      <c r="L10" s="481">
        <v>2</v>
      </c>
      <c r="M10" s="481">
        <v>8</v>
      </c>
      <c r="N10" s="482">
        <v>41653</v>
      </c>
    </row>
    <row r="11" spans="1:14">
      <c r="A11" s="668" t="s">
        <v>1216</v>
      </c>
      <c r="B11" s="666" t="s">
        <v>680</v>
      </c>
      <c r="C11" s="199">
        <v>41645</v>
      </c>
      <c r="D11" s="199">
        <v>41645</v>
      </c>
      <c r="E11" s="670" t="s">
        <v>174</v>
      </c>
      <c r="F11" s="668" t="s">
        <v>1028</v>
      </c>
      <c r="G11" s="669" t="s">
        <v>641</v>
      </c>
      <c r="H11" s="671">
        <v>5</v>
      </c>
      <c r="I11" s="670">
        <v>5</v>
      </c>
      <c r="J11" s="395" t="s">
        <v>1031</v>
      </c>
      <c r="K11" s="668" t="s">
        <v>671</v>
      </c>
      <c r="L11" s="672">
        <v>2</v>
      </c>
      <c r="M11" s="672">
        <v>8</v>
      </c>
      <c r="N11" s="482">
        <v>41653</v>
      </c>
    </row>
    <row r="12" spans="1:14">
      <c r="A12" s="685" t="s">
        <v>1216</v>
      </c>
      <c r="B12" s="666" t="s">
        <v>680</v>
      </c>
      <c r="C12" s="199">
        <v>41645</v>
      </c>
      <c r="D12" s="199">
        <v>41645</v>
      </c>
      <c r="E12" s="668" t="s">
        <v>178</v>
      </c>
      <c r="F12" s="668" t="s">
        <v>1028</v>
      </c>
      <c r="G12" s="668" t="s">
        <v>1032</v>
      </c>
      <c r="H12" s="371">
        <v>4</v>
      </c>
      <c r="I12" s="485"/>
      <c r="J12" s="668" t="s">
        <v>1033</v>
      </c>
      <c r="K12" s="668" t="s">
        <v>679</v>
      </c>
      <c r="L12" s="481">
        <v>4</v>
      </c>
      <c r="M12" s="481"/>
      <c r="N12" s="482">
        <v>41646</v>
      </c>
    </row>
    <row r="13" spans="1:14">
      <c r="A13" s="668" t="s">
        <v>1217</v>
      </c>
      <c r="B13" s="666">
        <v>45</v>
      </c>
      <c r="C13" s="199">
        <v>41645</v>
      </c>
      <c r="D13" s="199">
        <v>41645</v>
      </c>
      <c r="E13" s="667" t="s">
        <v>197</v>
      </c>
      <c r="F13" s="668" t="s">
        <v>1028</v>
      </c>
      <c r="G13" s="669" t="s">
        <v>640</v>
      </c>
      <c r="H13" s="668">
        <v>777</v>
      </c>
      <c r="I13" s="666">
        <v>777</v>
      </c>
      <c r="J13" s="668"/>
      <c r="K13" s="395" t="s">
        <v>671</v>
      </c>
      <c r="L13" s="481">
        <v>6</v>
      </c>
      <c r="M13" s="481">
        <v>42</v>
      </c>
      <c r="N13" s="482">
        <v>41653</v>
      </c>
    </row>
    <row r="14" spans="1:14">
      <c r="A14" s="665" t="s">
        <v>1217</v>
      </c>
      <c r="B14" s="666">
        <v>45</v>
      </c>
      <c r="C14" s="199">
        <v>41645</v>
      </c>
      <c r="D14" s="199">
        <v>41645</v>
      </c>
      <c r="E14" s="668" t="s">
        <v>179</v>
      </c>
      <c r="F14" s="668" t="s">
        <v>1028</v>
      </c>
      <c r="G14" s="668" t="s">
        <v>1029</v>
      </c>
      <c r="H14" s="668">
        <v>495</v>
      </c>
      <c r="I14" s="666">
        <v>495</v>
      </c>
      <c r="J14" s="668"/>
      <c r="K14" s="668" t="s">
        <v>671</v>
      </c>
      <c r="L14" s="481">
        <v>2</v>
      </c>
      <c r="M14" s="481">
        <v>8</v>
      </c>
      <c r="N14" s="482">
        <v>41649</v>
      </c>
    </row>
    <row r="15" spans="1:14">
      <c r="A15" s="665" t="s">
        <v>1217</v>
      </c>
      <c r="B15" s="666">
        <v>45</v>
      </c>
      <c r="C15" s="199">
        <v>41645</v>
      </c>
      <c r="D15" s="199">
        <v>41645</v>
      </c>
      <c r="E15" s="668" t="s">
        <v>225</v>
      </c>
      <c r="F15" s="668" t="s">
        <v>1028</v>
      </c>
      <c r="G15" s="668" t="s">
        <v>639</v>
      </c>
      <c r="H15" s="668">
        <v>34</v>
      </c>
      <c r="I15" s="666">
        <v>34</v>
      </c>
      <c r="J15" s="668" t="s">
        <v>1031</v>
      </c>
      <c r="K15" s="395" t="s">
        <v>671</v>
      </c>
      <c r="L15" s="484">
        <v>5</v>
      </c>
      <c r="M15" s="484">
        <v>35</v>
      </c>
      <c r="N15" s="482">
        <v>41667</v>
      </c>
    </row>
    <row r="16" spans="1:14">
      <c r="A16" s="665" t="s">
        <v>1217</v>
      </c>
      <c r="B16" s="666">
        <v>45</v>
      </c>
      <c r="C16" s="199">
        <v>41645</v>
      </c>
      <c r="D16" s="199">
        <v>41645</v>
      </c>
      <c r="E16" s="668" t="s">
        <v>173</v>
      </c>
      <c r="F16" s="668" t="s">
        <v>1028</v>
      </c>
      <c r="G16" s="669" t="s">
        <v>641</v>
      </c>
      <c r="H16" s="668">
        <v>17</v>
      </c>
      <c r="I16" s="666">
        <v>17</v>
      </c>
      <c r="J16" s="668"/>
      <c r="K16" s="668" t="s">
        <v>671</v>
      </c>
      <c r="L16" s="481">
        <v>2</v>
      </c>
      <c r="M16" s="481">
        <v>8</v>
      </c>
      <c r="N16" s="482">
        <v>41653</v>
      </c>
    </row>
    <row r="17" spans="1:14">
      <c r="A17" s="668" t="s">
        <v>1217</v>
      </c>
      <c r="B17" s="666">
        <v>45</v>
      </c>
      <c r="C17" s="199">
        <v>41645</v>
      </c>
      <c r="D17" s="199">
        <v>41645</v>
      </c>
      <c r="E17" s="670" t="s">
        <v>174</v>
      </c>
      <c r="F17" s="668" t="s">
        <v>1028</v>
      </c>
      <c r="G17" s="669" t="s">
        <v>641</v>
      </c>
      <c r="H17" s="671">
        <v>7</v>
      </c>
      <c r="I17" s="670">
        <v>7</v>
      </c>
      <c r="J17" s="395" t="s">
        <v>1031</v>
      </c>
      <c r="K17" s="668" t="s">
        <v>671</v>
      </c>
      <c r="L17" s="672">
        <v>2</v>
      </c>
      <c r="M17" s="672">
        <v>8</v>
      </c>
      <c r="N17" s="482">
        <v>41653</v>
      </c>
    </row>
    <row r="18" spans="1:14">
      <c r="A18" s="665" t="s">
        <v>1217</v>
      </c>
      <c r="B18" s="666">
        <v>45</v>
      </c>
      <c r="C18" s="199">
        <v>41645</v>
      </c>
      <c r="D18" s="199">
        <v>41645</v>
      </c>
      <c r="E18" s="668" t="s">
        <v>178</v>
      </c>
      <c r="F18" s="668" t="s">
        <v>1028</v>
      </c>
      <c r="G18" s="668" t="s">
        <v>1032</v>
      </c>
      <c r="H18" s="371">
        <v>4</v>
      </c>
      <c r="I18" s="485"/>
      <c r="J18" s="668" t="s">
        <v>1033</v>
      </c>
      <c r="K18" s="668" t="s">
        <v>679</v>
      </c>
      <c r="L18" s="481">
        <v>4</v>
      </c>
      <c r="M18" s="481"/>
      <c r="N18" s="482">
        <v>41646</v>
      </c>
    </row>
    <row r="19" spans="1:14">
      <c r="A19" s="665" t="s">
        <v>1218</v>
      </c>
      <c r="B19" s="752" t="s">
        <v>681</v>
      </c>
      <c r="C19" s="199">
        <v>41645</v>
      </c>
      <c r="D19" s="199">
        <v>41645</v>
      </c>
      <c r="E19" s="667" t="s">
        <v>197</v>
      </c>
      <c r="F19" s="668" t="s">
        <v>1028</v>
      </c>
      <c r="G19" s="669" t="s">
        <v>640</v>
      </c>
      <c r="H19" s="668">
        <v>763</v>
      </c>
      <c r="I19" s="666">
        <v>763</v>
      </c>
      <c r="J19" s="668"/>
      <c r="K19" s="395" t="s">
        <v>671</v>
      </c>
      <c r="L19" s="481">
        <v>6</v>
      </c>
      <c r="M19" s="481">
        <v>42</v>
      </c>
      <c r="N19" s="482">
        <v>41653</v>
      </c>
    </row>
    <row r="20" spans="1:14">
      <c r="A20" s="668" t="s">
        <v>1218</v>
      </c>
      <c r="B20" s="752" t="s">
        <v>681</v>
      </c>
      <c r="C20" s="199">
        <v>41645</v>
      </c>
      <c r="D20" s="199">
        <v>41645</v>
      </c>
      <c r="E20" s="668" t="s">
        <v>179</v>
      </c>
      <c r="F20" s="668" t="s">
        <v>1028</v>
      </c>
      <c r="G20" s="668" t="s">
        <v>1029</v>
      </c>
      <c r="H20" s="668">
        <v>480</v>
      </c>
      <c r="I20" s="666">
        <v>480</v>
      </c>
      <c r="J20" s="668"/>
      <c r="K20" s="668" t="s">
        <v>671</v>
      </c>
      <c r="L20" s="481">
        <v>2</v>
      </c>
      <c r="M20" s="481">
        <v>8</v>
      </c>
      <c r="N20" s="482">
        <v>41649</v>
      </c>
    </row>
    <row r="21" spans="1:14">
      <c r="A21" s="685" t="s">
        <v>1218</v>
      </c>
      <c r="B21" s="752" t="s">
        <v>681</v>
      </c>
      <c r="C21" s="199">
        <v>41645</v>
      </c>
      <c r="D21" s="199">
        <v>41645</v>
      </c>
      <c r="E21" s="668" t="s">
        <v>225</v>
      </c>
      <c r="F21" s="668" t="s">
        <v>1028</v>
      </c>
      <c r="G21" s="668" t="s">
        <v>639</v>
      </c>
      <c r="H21" s="668">
        <v>80</v>
      </c>
      <c r="I21" s="666">
        <v>80</v>
      </c>
      <c r="J21" s="668"/>
      <c r="K21" s="395" t="s">
        <v>671</v>
      </c>
      <c r="L21" s="484">
        <v>5</v>
      </c>
      <c r="M21" s="484">
        <v>35</v>
      </c>
      <c r="N21" s="482">
        <v>41667</v>
      </c>
    </row>
    <row r="22" spans="1:14">
      <c r="A22" s="668" t="s">
        <v>1218</v>
      </c>
      <c r="B22" s="752" t="s">
        <v>681</v>
      </c>
      <c r="C22" s="199">
        <v>41645</v>
      </c>
      <c r="D22" s="199">
        <v>41645</v>
      </c>
      <c r="E22" s="668" t="s">
        <v>173</v>
      </c>
      <c r="F22" s="668" t="s">
        <v>1028</v>
      </c>
      <c r="G22" s="669" t="s">
        <v>641</v>
      </c>
      <c r="H22" s="668">
        <v>51</v>
      </c>
      <c r="I22" s="666">
        <v>51</v>
      </c>
      <c r="J22" s="668"/>
      <c r="K22" s="668" t="s">
        <v>671</v>
      </c>
      <c r="L22" s="481">
        <v>2</v>
      </c>
      <c r="M22" s="481">
        <v>8</v>
      </c>
      <c r="N22" s="482">
        <v>41653</v>
      </c>
    </row>
    <row r="23" spans="1:14">
      <c r="A23" s="668" t="s">
        <v>1218</v>
      </c>
      <c r="B23" s="752" t="s">
        <v>681</v>
      </c>
      <c r="C23" s="199">
        <v>41645</v>
      </c>
      <c r="D23" s="199">
        <v>41645</v>
      </c>
      <c r="E23" s="670" t="s">
        <v>174</v>
      </c>
      <c r="F23" s="668" t="s">
        <v>1028</v>
      </c>
      <c r="G23" s="669" t="s">
        <v>641</v>
      </c>
      <c r="H23" s="671">
        <v>4</v>
      </c>
      <c r="I23" s="670">
        <v>4</v>
      </c>
      <c r="J23" s="395" t="s">
        <v>1031</v>
      </c>
      <c r="K23" s="668" t="s">
        <v>671</v>
      </c>
      <c r="L23" s="672">
        <v>2</v>
      </c>
      <c r="M23" s="672">
        <v>8</v>
      </c>
      <c r="N23" s="482">
        <v>41653</v>
      </c>
    </row>
    <row r="24" spans="1:14">
      <c r="A24" s="668" t="s">
        <v>1218</v>
      </c>
      <c r="B24" s="752" t="s">
        <v>681</v>
      </c>
      <c r="C24" s="199">
        <v>41645</v>
      </c>
      <c r="D24" s="199">
        <v>41645</v>
      </c>
      <c r="E24" s="668" t="s">
        <v>178</v>
      </c>
      <c r="F24" s="668" t="s">
        <v>1028</v>
      </c>
      <c r="G24" s="668" t="s">
        <v>1032</v>
      </c>
      <c r="H24" s="371">
        <v>4</v>
      </c>
      <c r="I24" s="485"/>
      <c r="J24" s="668" t="s">
        <v>1033</v>
      </c>
      <c r="K24" s="668" t="s">
        <v>679</v>
      </c>
      <c r="L24" s="481">
        <v>4</v>
      </c>
      <c r="M24" s="481"/>
      <c r="N24" s="482">
        <v>41646</v>
      </c>
    </row>
    <row r="25" spans="1:14">
      <c r="A25" s="665" t="s">
        <v>1218</v>
      </c>
      <c r="B25" s="666" t="s">
        <v>681</v>
      </c>
      <c r="C25" s="199">
        <v>41645</v>
      </c>
      <c r="D25" s="199">
        <v>41645</v>
      </c>
      <c r="E25" s="667" t="s">
        <v>175</v>
      </c>
      <c r="F25" s="665" t="s">
        <v>1028</v>
      </c>
      <c r="G25" s="673" t="s">
        <v>1034</v>
      </c>
      <c r="H25" s="268">
        <v>4.4000000000000004</v>
      </c>
      <c r="I25" s="486">
        <v>4.4000000000000004</v>
      </c>
      <c r="J25" s="674"/>
      <c r="K25" s="668" t="s">
        <v>671</v>
      </c>
      <c r="L25" s="672">
        <v>0.1</v>
      </c>
      <c r="M25" s="672"/>
      <c r="N25" s="482">
        <v>41666</v>
      </c>
    </row>
    <row r="26" spans="1:14">
      <c r="A26" s="665" t="s">
        <v>1218</v>
      </c>
      <c r="B26" s="666" t="s">
        <v>681</v>
      </c>
      <c r="C26" s="199">
        <v>41645</v>
      </c>
      <c r="D26" s="199">
        <v>41645</v>
      </c>
      <c r="E26" s="667" t="s">
        <v>175</v>
      </c>
      <c r="F26" s="665" t="s">
        <v>1028</v>
      </c>
      <c r="G26" s="673" t="s">
        <v>1034</v>
      </c>
      <c r="H26" s="268">
        <v>5.3</v>
      </c>
      <c r="I26" s="486">
        <v>5.3</v>
      </c>
      <c r="J26" s="674"/>
      <c r="K26" s="668" t="s">
        <v>671</v>
      </c>
      <c r="L26" s="672">
        <v>0.1</v>
      </c>
      <c r="M26" s="672"/>
      <c r="N26" s="482">
        <v>41666</v>
      </c>
    </row>
    <row r="27" spans="1:14">
      <c r="A27" s="668" t="s">
        <v>1219</v>
      </c>
      <c r="B27" s="666" t="s">
        <v>1199</v>
      </c>
      <c r="C27" s="199">
        <v>41645</v>
      </c>
      <c r="D27" s="199">
        <v>41645</v>
      </c>
      <c r="E27" s="667" t="s">
        <v>197</v>
      </c>
      <c r="F27" s="668" t="s">
        <v>1028</v>
      </c>
      <c r="G27" s="669" t="s">
        <v>640</v>
      </c>
      <c r="H27" s="668">
        <v>990</v>
      </c>
      <c r="I27" s="666">
        <v>990</v>
      </c>
      <c r="J27" s="668"/>
      <c r="K27" s="395" t="s">
        <v>671</v>
      </c>
      <c r="L27" s="481">
        <v>6</v>
      </c>
      <c r="M27" s="481">
        <v>42</v>
      </c>
      <c r="N27" s="482">
        <v>41653</v>
      </c>
    </row>
    <row r="28" spans="1:14">
      <c r="A28" s="668" t="s">
        <v>1219</v>
      </c>
      <c r="B28" s="666" t="s">
        <v>1199</v>
      </c>
      <c r="C28" s="199">
        <v>41645</v>
      </c>
      <c r="D28" s="199">
        <v>41645</v>
      </c>
      <c r="E28" s="668" t="s">
        <v>179</v>
      </c>
      <c r="F28" s="668" t="s">
        <v>1028</v>
      </c>
      <c r="G28" s="668" t="s">
        <v>1029</v>
      </c>
      <c r="H28" s="668">
        <v>441</v>
      </c>
      <c r="I28" s="666">
        <v>441</v>
      </c>
      <c r="J28" s="668"/>
      <c r="K28" s="668" t="s">
        <v>671</v>
      </c>
      <c r="L28" s="481">
        <v>2</v>
      </c>
      <c r="M28" s="481">
        <v>8</v>
      </c>
      <c r="N28" s="482">
        <v>41649</v>
      </c>
    </row>
    <row r="29" spans="1:14">
      <c r="A29" s="685" t="s">
        <v>1219</v>
      </c>
      <c r="B29" s="666" t="s">
        <v>1199</v>
      </c>
      <c r="C29" s="199">
        <v>41645</v>
      </c>
      <c r="D29" s="199">
        <v>41645</v>
      </c>
      <c r="E29" s="668" t="s">
        <v>225</v>
      </c>
      <c r="F29" s="668" t="s">
        <v>1028</v>
      </c>
      <c r="G29" s="668" t="s">
        <v>639</v>
      </c>
      <c r="H29" s="668">
        <v>398</v>
      </c>
      <c r="I29" s="666">
        <v>398</v>
      </c>
      <c r="J29" s="668"/>
      <c r="K29" s="395" t="s">
        <v>671</v>
      </c>
      <c r="L29" s="484">
        <v>5</v>
      </c>
      <c r="M29" s="484">
        <v>35</v>
      </c>
      <c r="N29" s="482">
        <v>41667</v>
      </c>
    </row>
    <row r="30" spans="1:14">
      <c r="A30" s="668" t="s">
        <v>1219</v>
      </c>
      <c r="B30" s="666" t="s">
        <v>1199</v>
      </c>
      <c r="C30" s="199">
        <v>41645</v>
      </c>
      <c r="D30" s="199">
        <v>41645</v>
      </c>
      <c r="E30" s="668" t="s">
        <v>173</v>
      </c>
      <c r="F30" s="668" t="s">
        <v>1028</v>
      </c>
      <c r="G30" s="669" t="s">
        <v>641</v>
      </c>
      <c r="H30" s="668">
        <v>19</v>
      </c>
      <c r="I30" s="666">
        <v>19</v>
      </c>
      <c r="J30" s="668"/>
      <c r="K30" s="668" t="s">
        <v>671</v>
      </c>
      <c r="L30" s="481">
        <v>2</v>
      </c>
      <c r="M30" s="481">
        <v>8</v>
      </c>
      <c r="N30" s="482">
        <v>41653</v>
      </c>
    </row>
    <row r="31" spans="1:14">
      <c r="A31" s="668" t="s">
        <v>1219</v>
      </c>
      <c r="B31" s="666" t="s">
        <v>1199</v>
      </c>
      <c r="C31" s="199">
        <v>41645</v>
      </c>
      <c r="D31" s="199">
        <v>41645</v>
      </c>
      <c r="E31" s="670" t="s">
        <v>174</v>
      </c>
      <c r="F31" s="668" t="s">
        <v>1028</v>
      </c>
      <c r="G31" s="669" t="s">
        <v>641</v>
      </c>
      <c r="H31" s="671">
        <v>5</v>
      </c>
      <c r="I31" s="670">
        <v>5</v>
      </c>
      <c r="J31" s="395" t="s">
        <v>1031</v>
      </c>
      <c r="K31" s="668" t="s">
        <v>671</v>
      </c>
      <c r="L31" s="672">
        <v>2</v>
      </c>
      <c r="M31" s="672">
        <v>8</v>
      </c>
      <c r="N31" s="482">
        <v>41653</v>
      </c>
    </row>
    <row r="32" spans="1:14">
      <c r="A32" s="668" t="s">
        <v>1219</v>
      </c>
      <c r="B32" s="666" t="s">
        <v>1199</v>
      </c>
      <c r="C32" s="199">
        <v>41645</v>
      </c>
      <c r="D32" s="199">
        <v>41645</v>
      </c>
      <c r="E32" s="668" t="s">
        <v>178</v>
      </c>
      <c r="F32" s="668" t="s">
        <v>1028</v>
      </c>
      <c r="G32" s="668" t="s">
        <v>1032</v>
      </c>
      <c r="H32" s="371">
        <v>4</v>
      </c>
      <c r="I32" s="485"/>
      <c r="J32" s="668" t="s">
        <v>1033</v>
      </c>
      <c r="K32" s="668" t="s">
        <v>679</v>
      </c>
      <c r="L32" s="481">
        <v>4</v>
      </c>
      <c r="M32" s="481"/>
      <c r="N32" s="482">
        <v>41646</v>
      </c>
    </row>
    <row r="33" spans="1:14">
      <c r="A33" s="665" t="s">
        <v>1194</v>
      </c>
      <c r="B33" s="666" t="s">
        <v>678</v>
      </c>
      <c r="C33" s="199">
        <v>41680</v>
      </c>
      <c r="D33" s="199">
        <v>41680</v>
      </c>
      <c r="E33" s="667" t="s">
        <v>197</v>
      </c>
      <c r="F33" s="668" t="s">
        <v>1028</v>
      </c>
      <c r="G33" s="669" t="s">
        <v>640</v>
      </c>
      <c r="H33" s="668">
        <v>855</v>
      </c>
      <c r="I33" s="666">
        <v>855</v>
      </c>
      <c r="J33" s="668"/>
      <c r="K33" s="395" t="s">
        <v>671</v>
      </c>
      <c r="L33" s="481">
        <v>6</v>
      </c>
      <c r="M33" s="481">
        <v>42</v>
      </c>
      <c r="N33" s="482">
        <v>41683</v>
      </c>
    </row>
    <row r="34" spans="1:14">
      <c r="A34" s="685" t="s">
        <v>1194</v>
      </c>
      <c r="B34" s="666" t="s">
        <v>678</v>
      </c>
      <c r="C34" s="199">
        <v>41680</v>
      </c>
      <c r="D34" s="199">
        <v>41680</v>
      </c>
      <c r="E34" s="668" t="s">
        <v>179</v>
      </c>
      <c r="F34" s="668" t="s">
        <v>1028</v>
      </c>
      <c r="G34" s="668" t="s">
        <v>1029</v>
      </c>
      <c r="H34" s="668">
        <v>630</v>
      </c>
      <c r="I34" s="666">
        <v>630</v>
      </c>
      <c r="J34" s="668"/>
      <c r="K34" s="668" t="s">
        <v>671</v>
      </c>
      <c r="L34" s="481">
        <v>2</v>
      </c>
      <c r="M34" s="481">
        <v>8</v>
      </c>
      <c r="N34" s="482">
        <v>41682</v>
      </c>
    </row>
    <row r="35" spans="1:14">
      <c r="A35" s="685" t="s">
        <v>1194</v>
      </c>
      <c r="B35" s="666" t="s">
        <v>678</v>
      </c>
      <c r="C35" s="199">
        <v>41680</v>
      </c>
      <c r="D35" s="199">
        <v>41680</v>
      </c>
      <c r="E35" s="668" t="s">
        <v>225</v>
      </c>
      <c r="F35" s="668" t="s">
        <v>1028</v>
      </c>
      <c r="G35" s="668" t="s">
        <v>639</v>
      </c>
      <c r="H35" s="668">
        <v>11</v>
      </c>
      <c r="I35" s="666">
        <v>11</v>
      </c>
      <c r="J35" s="668" t="s">
        <v>1031</v>
      </c>
      <c r="K35" s="395" t="s">
        <v>671</v>
      </c>
      <c r="L35" s="484">
        <v>5</v>
      </c>
      <c r="M35" s="484">
        <v>35</v>
      </c>
      <c r="N35" s="482">
        <v>41697</v>
      </c>
    </row>
    <row r="36" spans="1:14">
      <c r="A36" s="685" t="s">
        <v>1194</v>
      </c>
      <c r="B36" s="666" t="s">
        <v>678</v>
      </c>
      <c r="C36" s="199">
        <v>41680</v>
      </c>
      <c r="D36" s="199">
        <v>41680</v>
      </c>
      <c r="E36" s="668" t="s">
        <v>173</v>
      </c>
      <c r="F36" s="668" t="s">
        <v>1028</v>
      </c>
      <c r="G36" s="669" t="s">
        <v>641</v>
      </c>
      <c r="H36" s="668">
        <v>20</v>
      </c>
      <c r="I36" s="666">
        <v>20</v>
      </c>
      <c r="J36" s="668"/>
      <c r="K36" s="668" t="s">
        <v>671</v>
      </c>
      <c r="L36" s="481">
        <v>2</v>
      </c>
      <c r="M36" s="481">
        <v>8</v>
      </c>
      <c r="N36" s="482">
        <v>41683</v>
      </c>
    </row>
    <row r="37" spans="1:14">
      <c r="A37" s="668" t="s">
        <v>1194</v>
      </c>
      <c r="B37" s="666" t="s">
        <v>678</v>
      </c>
      <c r="C37" s="199">
        <v>41680</v>
      </c>
      <c r="D37" s="199">
        <v>41680</v>
      </c>
      <c r="E37" s="670" t="s">
        <v>174</v>
      </c>
      <c r="F37" s="668" t="s">
        <v>1028</v>
      </c>
      <c r="G37" s="669" t="s">
        <v>641</v>
      </c>
      <c r="H37" s="671">
        <v>7</v>
      </c>
      <c r="I37" s="670">
        <v>7</v>
      </c>
      <c r="J37" s="395" t="s">
        <v>1031</v>
      </c>
      <c r="K37" s="668" t="s">
        <v>671</v>
      </c>
      <c r="L37" s="672">
        <v>2</v>
      </c>
      <c r="M37" s="672">
        <v>8</v>
      </c>
      <c r="N37" s="482">
        <v>41683</v>
      </c>
    </row>
    <row r="38" spans="1:14">
      <c r="A38" s="685" t="s">
        <v>1194</v>
      </c>
      <c r="B38" s="666" t="s">
        <v>678</v>
      </c>
      <c r="C38" s="199">
        <v>41680</v>
      </c>
      <c r="D38" s="199">
        <v>41680</v>
      </c>
      <c r="E38" s="668" t="s">
        <v>178</v>
      </c>
      <c r="F38" s="668" t="s">
        <v>1028</v>
      </c>
      <c r="G38" s="668" t="s">
        <v>1032</v>
      </c>
      <c r="H38" s="371">
        <v>5</v>
      </c>
      <c r="I38" s="485">
        <v>5</v>
      </c>
      <c r="J38" s="668"/>
      <c r="K38" s="668" t="s">
        <v>679</v>
      </c>
      <c r="L38" s="481">
        <v>4</v>
      </c>
      <c r="M38" s="481"/>
      <c r="N38" s="482">
        <v>41682</v>
      </c>
    </row>
    <row r="39" spans="1:14">
      <c r="A39" s="665" t="s">
        <v>1195</v>
      </c>
      <c r="B39" s="666" t="s">
        <v>680</v>
      </c>
      <c r="C39" s="199">
        <v>41680</v>
      </c>
      <c r="D39" s="199">
        <v>41680</v>
      </c>
      <c r="E39" s="667" t="s">
        <v>197</v>
      </c>
      <c r="F39" s="668" t="s">
        <v>1028</v>
      </c>
      <c r="G39" s="669" t="s">
        <v>640</v>
      </c>
      <c r="H39" s="668">
        <v>1408</v>
      </c>
      <c r="I39" s="666">
        <v>1408</v>
      </c>
      <c r="J39" s="668"/>
      <c r="K39" s="395" t="s">
        <v>671</v>
      </c>
      <c r="L39" s="481">
        <v>6</v>
      </c>
      <c r="M39" s="481">
        <v>42</v>
      </c>
      <c r="N39" s="482">
        <v>41683</v>
      </c>
    </row>
    <row r="40" spans="1:14">
      <c r="A40" s="685" t="s">
        <v>1195</v>
      </c>
      <c r="B40" s="666" t="s">
        <v>680</v>
      </c>
      <c r="C40" s="199">
        <v>41680</v>
      </c>
      <c r="D40" s="199">
        <v>41680</v>
      </c>
      <c r="E40" s="668" t="s">
        <v>179</v>
      </c>
      <c r="F40" s="668" t="s">
        <v>1028</v>
      </c>
      <c r="G40" s="668" t="s">
        <v>1029</v>
      </c>
      <c r="H40" s="668">
        <v>944</v>
      </c>
      <c r="I40" s="666">
        <v>944</v>
      </c>
      <c r="J40" s="668"/>
      <c r="K40" s="668" t="s">
        <v>671</v>
      </c>
      <c r="L40" s="481">
        <v>2</v>
      </c>
      <c r="M40" s="481">
        <v>8</v>
      </c>
      <c r="N40" s="482">
        <v>41682</v>
      </c>
    </row>
    <row r="41" spans="1:14">
      <c r="A41" s="685" t="s">
        <v>1195</v>
      </c>
      <c r="B41" s="666" t="s">
        <v>680</v>
      </c>
      <c r="C41" s="199">
        <v>41680</v>
      </c>
      <c r="D41" s="199">
        <v>41680</v>
      </c>
      <c r="E41" s="668" t="s">
        <v>225</v>
      </c>
      <c r="F41" s="668" t="s">
        <v>1028</v>
      </c>
      <c r="G41" s="668" t="s">
        <v>639</v>
      </c>
      <c r="H41" s="668">
        <v>111</v>
      </c>
      <c r="I41" s="666">
        <v>111</v>
      </c>
      <c r="J41" s="668"/>
      <c r="K41" s="395" t="s">
        <v>671</v>
      </c>
      <c r="L41" s="484">
        <v>5</v>
      </c>
      <c r="M41" s="484">
        <v>35</v>
      </c>
      <c r="N41" s="482">
        <v>41697</v>
      </c>
    </row>
    <row r="42" spans="1:14">
      <c r="A42" s="685" t="s">
        <v>1195</v>
      </c>
      <c r="B42" s="666" t="s">
        <v>680</v>
      </c>
      <c r="C42" s="199">
        <v>41680</v>
      </c>
      <c r="D42" s="199">
        <v>41680</v>
      </c>
      <c r="E42" s="668" t="s">
        <v>173</v>
      </c>
      <c r="F42" s="668" t="s">
        <v>1028</v>
      </c>
      <c r="G42" s="669" t="s">
        <v>641</v>
      </c>
      <c r="H42" s="668">
        <v>33</v>
      </c>
      <c r="I42" s="666">
        <v>33</v>
      </c>
      <c r="J42" s="668"/>
      <c r="K42" s="668" t="s">
        <v>671</v>
      </c>
      <c r="L42" s="481">
        <v>2</v>
      </c>
      <c r="M42" s="481">
        <v>8</v>
      </c>
      <c r="N42" s="482">
        <v>41683</v>
      </c>
    </row>
    <row r="43" spans="1:14">
      <c r="A43" s="668" t="s">
        <v>1195</v>
      </c>
      <c r="B43" s="666" t="s">
        <v>680</v>
      </c>
      <c r="C43" s="199">
        <v>41680</v>
      </c>
      <c r="D43" s="199">
        <v>41680</v>
      </c>
      <c r="E43" s="670" t="s">
        <v>174</v>
      </c>
      <c r="F43" s="668" t="s">
        <v>1028</v>
      </c>
      <c r="G43" s="669" t="s">
        <v>641</v>
      </c>
      <c r="H43" s="671">
        <v>11</v>
      </c>
      <c r="I43" s="670">
        <v>11</v>
      </c>
      <c r="J43" s="395"/>
      <c r="K43" s="668" t="s">
        <v>671</v>
      </c>
      <c r="L43" s="672">
        <v>2</v>
      </c>
      <c r="M43" s="672">
        <v>8</v>
      </c>
      <c r="N43" s="482">
        <v>41683</v>
      </c>
    </row>
    <row r="44" spans="1:14">
      <c r="A44" s="685" t="s">
        <v>1195</v>
      </c>
      <c r="B44" s="666" t="s">
        <v>680</v>
      </c>
      <c r="C44" s="199">
        <v>41680</v>
      </c>
      <c r="D44" s="199">
        <v>41680</v>
      </c>
      <c r="E44" s="668" t="s">
        <v>178</v>
      </c>
      <c r="F44" s="668" t="s">
        <v>1028</v>
      </c>
      <c r="G44" s="668" t="s">
        <v>1032</v>
      </c>
      <c r="H44" s="371">
        <v>11.4</v>
      </c>
      <c r="I44" s="485">
        <v>11.4</v>
      </c>
      <c r="J44" s="668"/>
      <c r="K44" s="668" t="s">
        <v>679</v>
      </c>
      <c r="L44" s="481">
        <v>4</v>
      </c>
      <c r="M44" s="481"/>
      <c r="N44" s="482">
        <v>41682</v>
      </c>
    </row>
    <row r="45" spans="1:14">
      <c r="A45" s="668" t="s">
        <v>1196</v>
      </c>
      <c r="B45" s="666">
        <v>45</v>
      </c>
      <c r="C45" s="199">
        <v>41680</v>
      </c>
      <c r="D45" s="199">
        <v>41680</v>
      </c>
      <c r="E45" s="667" t="s">
        <v>197</v>
      </c>
      <c r="F45" s="668" t="s">
        <v>1028</v>
      </c>
      <c r="G45" s="669" t="s">
        <v>640</v>
      </c>
      <c r="H45" s="668">
        <v>1134</v>
      </c>
      <c r="I45" s="666">
        <v>1134</v>
      </c>
      <c r="J45" s="668"/>
      <c r="K45" s="395" t="s">
        <v>671</v>
      </c>
      <c r="L45" s="481">
        <v>6</v>
      </c>
      <c r="M45" s="481">
        <v>42</v>
      </c>
      <c r="N45" s="482">
        <v>41683</v>
      </c>
    </row>
    <row r="46" spans="1:14">
      <c r="A46" s="665" t="s">
        <v>1196</v>
      </c>
      <c r="B46" s="666">
        <v>45</v>
      </c>
      <c r="C46" s="199">
        <v>41680</v>
      </c>
      <c r="D46" s="199">
        <v>41680</v>
      </c>
      <c r="E46" s="668" t="s">
        <v>179</v>
      </c>
      <c r="F46" s="668" t="s">
        <v>1028</v>
      </c>
      <c r="G46" s="668" t="s">
        <v>1029</v>
      </c>
      <c r="H46" s="668">
        <v>754</v>
      </c>
      <c r="I46" s="666">
        <v>754</v>
      </c>
      <c r="J46" s="668"/>
      <c r="K46" s="668" t="s">
        <v>671</v>
      </c>
      <c r="L46" s="481">
        <v>2</v>
      </c>
      <c r="M46" s="481">
        <v>8</v>
      </c>
      <c r="N46" s="482">
        <v>41682</v>
      </c>
    </row>
    <row r="47" spans="1:14">
      <c r="A47" s="665" t="s">
        <v>1196</v>
      </c>
      <c r="B47" s="666">
        <v>45</v>
      </c>
      <c r="C47" s="199">
        <v>41680</v>
      </c>
      <c r="D47" s="199">
        <v>41680</v>
      </c>
      <c r="E47" s="668" t="s">
        <v>225</v>
      </c>
      <c r="F47" s="668" t="s">
        <v>1028</v>
      </c>
      <c r="G47" s="668" t="s">
        <v>639</v>
      </c>
      <c r="H47" s="668">
        <v>83</v>
      </c>
      <c r="I47" s="666">
        <v>83</v>
      </c>
      <c r="J47" s="668"/>
      <c r="K47" s="395" t="s">
        <v>671</v>
      </c>
      <c r="L47" s="484">
        <v>5</v>
      </c>
      <c r="M47" s="484">
        <v>35</v>
      </c>
      <c r="N47" s="482">
        <v>41697</v>
      </c>
    </row>
    <row r="48" spans="1:14">
      <c r="A48" s="665" t="s">
        <v>1196</v>
      </c>
      <c r="B48" s="666">
        <v>45</v>
      </c>
      <c r="C48" s="199">
        <v>41680</v>
      </c>
      <c r="D48" s="199">
        <v>41680</v>
      </c>
      <c r="E48" s="668" t="s">
        <v>173</v>
      </c>
      <c r="F48" s="668" t="s">
        <v>1028</v>
      </c>
      <c r="G48" s="669" t="s">
        <v>641</v>
      </c>
      <c r="H48" s="668">
        <v>21</v>
      </c>
      <c r="I48" s="666">
        <v>21</v>
      </c>
      <c r="J48" s="668"/>
      <c r="K48" s="668" t="s">
        <v>671</v>
      </c>
      <c r="L48" s="481">
        <v>2</v>
      </c>
      <c r="M48" s="481">
        <v>8</v>
      </c>
      <c r="N48" s="482">
        <v>41683</v>
      </c>
    </row>
    <row r="49" spans="1:14">
      <c r="A49" s="668" t="s">
        <v>1196</v>
      </c>
      <c r="B49" s="666">
        <v>45</v>
      </c>
      <c r="C49" s="199">
        <v>41680</v>
      </c>
      <c r="D49" s="199">
        <v>41680</v>
      </c>
      <c r="E49" s="670" t="s">
        <v>174</v>
      </c>
      <c r="F49" s="668" t="s">
        <v>1028</v>
      </c>
      <c r="G49" s="669" t="s">
        <v>641</v>
      </c>
      <c r="H49" s="671">
        <v>10</v>
      </c>
      <c r="I49" s="670">
        <v>10</v>
      </c>
      <c r="J49" s="395"/>
      <c r="K49" s="668" t="s">
        <v>671</v>
      </c>
      <c r="L49" s="672">
        <v>2</v>
      </c>
      <c r="M49" s="672">
        <v>8</v>
      </c>
      <c r="N49" s="482">
        <v>41683</v>
      </c>
    </row>
    <row r="50" spans="1:14">
      <c r="A50" s="665" t="s">
        <v>1196</v>
      </c>
      <c r="B50" s="666">
        <v>45</v>
      </c>
      <c r="C50" s="199">
        <v>41680</v>
      </c>
      <c r="D50" s="199">
        <v>41680</v>
      </c>
      <c r="E50" s="668" t="s">
        <v>178</v>
      </c>
      <c r="F50" s="668" t="s">
        <v>1028</v>
      </c>
      <c r="G50" s="668" t="s">
        <v>1032</v>
      </c>
      <c r="H50" s="371">
        <v>4.4000000000000004</v>
      </c>
      <c r="I50" s="485">
        <v>4.4000000000000004</v>
      </c>
      <c r="J50" s="668"/>
      <c r="K50" s="668" t="s">
        <v>679</v>
      </c>
      <c r="L50" s="481">
        <v>4</v>
      </c>
      <c r="M50" s="481"/>
      <c r="N50" s="482">
        <v>41682</v>
      </c>
    </row>
    <row r="51" spans="1:14">
      <c r="A51" s="665" t="s">
        <v>1197</v>
      </c>
      <c r="B51" s="752" t="s">
        <v>681</v>
      </c>
      <c r="C51" s="199">
        <v>41680</v>
      </c>
      <c r="D51" s="199">
        <v>41680</v>
      </c>
      <c r="E51" s="667" t="s">
        <v>197</v>
      </c>
      <c r="F51" s="668" t="s">
        <v>1028</v>
      </c>
      <c r="G51" s="669" t="s">
        <v>640</v>
      </c>
      <c r="H51" s="668">
        <v>1315</v>
      </c>
      <c r="I51" s="666">
        <v>1315</v>
      </c>
      <c r="J51" s="668"/>
      <c r="K51" s="395" t="s">
        <v>671</v>
      </c>
      <c r="L51" s="481">
        <v>6</v>
      </c>
      <c r="M51" s="481">
        <v>42</v>
      </c>
      <c r="N51" s="482">
        <v>41683</v>
      </c>
    </row>
    <row r="52" spans="1:14">
      <c r="A52" s="668" t="s">
        <v>1197</v>
      </c>
      <c r="B52" s="752" t="s">
        <v>681</v>
      </c>
      <c r="C52" s="199">
        <v>41680</v>
      </c>
      <c r="D52" s="199">
        <v>41680</v>
      </c>
      <c r="E52" s="668" t="s">
        <v>179</v>
      </c>
      <c r="F52" s="668" t="s">
        <v>1028</v>
      </c>
      <c r="G52" s="668" t="s">
        <v>1029</v>
      </c>
      <c r="H52" s="668">
        <v>861</v>
      </c>
      <c r="I52" s="666">
        <v>861</v>
      </c>
      <c r="J52" s="668"/>
      <c r="K52" s="668" t="s">
        <v>671</v>
      </c>
      <c r="L52" s="481">
        <v>2</v>
      </c>
      <c r="M52" s="481">
        <v>8</v>
      </c>
      <c r="N52" s="482">
        <v>41682</v>
      </c>
    </row>
    <row r="53" spans="1:14">
      <c r="A53" s="685" t="s">
        <v>1197</v>
      </c>
      <c r="B53" s="752" t="s">
        <v>681</v>
      </c>
      <c r="C53" s="199">
        <v>41680</v>
      </c>
      <c r="D53" s="199">
        <v>41680</v>
      </c>
      <c r="E53" s="668" t="s">
        <v>225</v>
      </c>
      <c r="F53" s="668" t="s">
        <v>1028</v>
      </c>
      <c r="G53" s="668" t="s">
        <v>639</v>
      </c>
      <c r="H53" s="668">
        <v>66</v>
      </c>
      <c r="I53" s="666">
        <v>66</v>
      </c>
      <c r="J53" s="668"/>
      <c r="K53" s="395" t="s">
        <v>671</v>
      </c>
      <c r="L53" s="484">
        <v>5</v>
      </c>
      <c r="M53" s="484">
        <v>35</v>
      </c>
      <c r="N53" s="482">
        <v>41697</v>
      </c>
    </row>
    <row r="54" spans="1:14">
      <c r="A54" s="668" t="s">
        <v>1197</v>
      </c>
      <c r="B54" s="752" t="s">
        <v>681</v>
      </c>
      <c r="C54" s="199">
        <v>41680</v>
      </c>
      <c r="D54" s="199">
        <v>41680</v>
      </c>
      <c r="E54" s="668" t="s">
        <v>173</v>
      </c>
      <c r="F54" s="668" t="s">
        <v>1028</v>
      </c>
      <c r="G54" s="669" t="s">
        <v>641</v>
      </c>
      <c r="H54" s="668">
        <v>17</v>
      </c>
      <c r="I54" s="666">
        <v>17</v>
      </c>
      <c r="J54" s="668"/>
      <c r="K54" s="668" t="s">
        <v>671</v>
      </c>
      <c r="L54" s="481">
        <v>2</v>
      </c>
      <c r="M54" s="481">
        <v>8</v>
      </c>
      <c r="N54" s="482">
        <v>41683</v>
      </c>
    </row>
    <row r="55" spans="1:14">
      <c r="A55" s="668" t="s">
        <v>1197</v>
      </c>
      <c r="B55" s="752" t="s">
        <v>681</v>
      </c>
      <c r="C55" s="199">
        <v>41680</v>
      </c>
      <c r="D55" s="199">
        <v>41680</v>
      </c>
      <c r="E55" s="670" t="s">
        <v>174</v>
      </c>
      <c r="F55" s="668" t="s">
        <v>1028</v>
      </c>
      <c r="G55" s="669" t="s">
        <v>641</v>
      </c>
      <c r="H55" s="671">
        <v>11</v>
      </c>
      <c r="I55" s="670">
        <v>11</v>
      </c>
      <c r="J55" s="395"/>
      <c r="K55" s="668" t="s">
        <v>671</v>
      </c>
      <c r="L55" s="672">
        <v>2</v>
      </c>
      <c r="M55" s="672">
        <v>8</v>
      </c>
      <c r="N55" s="482">
        <v>41683</v>
      </c>
    </row>
    <row r="56" spans="1:14">
      <c r="A56" s="668" t="s">
        <v>1197</v>
      </c>
      <c r="B56" s="752" t="s">
        <v>681</v>
      </c>
      <c r="C56" s="199">
        <v>41680</v>
      </c>
      <c r="D56" s="199">
        <v>41680</v>
      </c>
      <c r="E56" s="668" t="s">
        <v>178</v>
      </c>
      <c r="F56" s="668" t="s">
        <v>1028</v>
      </c>
      <c r="G56" s="668" t="s">
        <v>1032</v>
      </c>
      <c r="H56" s="371">
        <v>4</v>
      </c>
      <c r="I56" s="485"/>
      <c r="J56" s="668" t="s">
        <v>1033</v>
      </c>
      <c r="K56" s="668" t="s">
        <v>679</v>
      </c>
      <c r="L56" s="481">
        <v>4</v>
      </c>
      <c r="M56" s="481"/>
      <c r="N56" s="482">
        <v>41682</v>
      </c>
    </row>
    <row r="57" spans="1:14">
      <c r="A57" s="665" t="s">
        <v>1197</v>
      </c>
      <c r="B57" s="666" t="s">
        <v>681</v>
      </c>
      <c r="C57" s="199">
        <v>41680</v>
      </c>
      <c r="D57" s="199">
        <v>41680</v>
      </c>
      <c r="E57" s="667" t="s">
        <v>175</v>
      </c>
      <c r="F57" s="665" t="s">
        <v>1028</v>
      </c>
      <c r="G57" s="673" t="s">
        <v>1034</v>
      </c>
      <c r="H57" s="268">
        <v>2.1</v>
      </c>
      <c r="I57" s="486">
        <v>2.1</v>
      </c>
      <c r="J57" s="674"/>
      <c r="K57" s="668" t="s">
        <v>671</v>
      </c>
      <c r="L57" s="672">
        <v>0.1</v>
      </c>
      <c r="M57" s="672"/>
      <c r="N57" s="482">
        <v>41684</v>
      </c>
    </row>
    <row r="58" spans="1:14">
      <c r="A58" s="665" t="s">
        <v>1197</v>
      </c>
      <c r="B58" s="666" t="s">
        <v>681</v>
      </c>
      <c r="C58" s="199">
        <v>41680</v>
      </c>
      <c r="D58" s="199">
        <v>41680</v>
      </c>
      <c r="E58" s="667" t="s">
        <v>175</v>
      </c>
      <c r="F58" s="665" t="s">
        <v>1028</v>
      </c>
      <c r="G58" s="673" t="s">
        <v>1034</v>
      </c>
      <c r="H58" s="268">
        <v>2.7</v>
      </c>
      <c r="I58" s="486">
        <v>2.7</v>
      </c>
      <c r="J58" s="674"/>
      <c r="K58" s="668" t="s">
        <v>671</v>
      </c>
      <c r="L58" s="672">
        <v>0.1</v>
      </c>
      <c r="M58" s="672"/>
      <c r="N58" s="482">
        <v>41684</v>
      </c>
    </row>
    <row r="59" spans="1:14">
      <c r="A59" s="668" t="s">
        <v>1198</v>
      </c>
      <c r="B59" s="666" t="s">
        <v>1199</v>
      </c>
      <c r="C59" s="199">
        <v>41680</v>
      </c>
      <c r="D59" s="199">
        <v>41680</v>
      </c>
      <c r="E59" s="667" t="s">
        <v>197</v>
      </c>
      <c r="F59" s="668" t="s">
        <v>1028</v>
      </c>
      <c r="G59" s="669" t="s">
        <v>640</v>
      </c>
      <c r="H59" s="668">
        <v>1300</v>
      </c>
      <c r="I59" s="666">
        <v>1300</v>
      </c>
      <c r="J59" s="668"/>
      <c r="K59" s="395" t="s">
        <v>671</v>
      </c>
      <c r="L59" s="481">
        <v>6</v>
      </c>
      <c r="M59" s="481">
        <v>42</v>
      </c>
      <c r="N59" s="482">
        <v>41683</v>
      </c>
    </row>
    <row r="60" spans="1:14">
      <c r="A60" s="668" t="s">
        <v>1198</v>
      </c>
      <c r="B60" s="666" t="s">
        <v>1199</v>
      </c>
      <c r="C60" s="199">
        <v>41680</v>
      </c>
      <c r="D60" s="199">
        <v>41680</v>
      </c>
      <c r="E60" s="668" t="s">
        <v>179</v>
      </c>
      <c r="F60" s="668" t="s">
        <v>1028</v>
      </c>
      <c r="G60" s="668" t="s">
        <v>1029</v>
      </c>
      <c r="H60" s="668">
        <v>533</v>
      </c>
      <c r="I60" s="666">
        <v>533</v>
      </c>
      <c r="J60" s="668"/>
      <c r="K60" s="668" t="s">
        <v>671</v>
      </c>
      <c r="L60" s="481">
        <v>2</v>
      </c>
      <c r="M60" s="481">
        <v>8</v>
      </c>
      <c r="N60" s="482">
        <v>41682</v>
      </c>
    </row>
    <row r="61" spans="1:14">
      <c r="A61" s="685" t="s">
        <v>1198</v>
      </c>
      <c r="B61" s="666" t="s">
        <v>1199</v>
      </c>
      <c r="C61" s="199">
        <v>41680</v>
      </c>
      <c r="D61" s="199">
        <v>41680</v>
      </c>
      <c r="E61" s="668" t="s">
        <v>225</v>
      </c>
      <c r="F61" s="668" t="s">
        <v>1028</v>
      </c>
      <c r="G61" s="668" t="s">
        <v>639</v>
      </c>
      <c r="H61" s="668">
        <v>507</v>
      </c>
      <c r="I61" s="666">
        <v>507</v>
      </c>
      <c r="J61" s="668"/>
      <c r="K61" s="395" t="s">
        <v>671</v>
      </c>
      <c r="L61" s="484">
        <v>5</v>
      </c>
      <c r="M61" s="484">
        <v>35</v>
      </c>
      <c r="N61" s="482">
        <v>41697</v>
      </c>
    </row>
    <row r="62" spans="1:14">
      <c r="A62" s="668" t="s">
        <v>1198</v>
      </c>
      <c r="B62" s="666" t="s">
        <v>1199</v>
      </c>
      <c r="C62" s="199">
        <v>41680</v>
      </c>
      <c r="D62" s="199">
        <v>41680</v>
      </c>
      <c r="E62" s="668" t="s">
        <v>173</v>
      </c>
      <c r="F62" s="668" t="s">
        <v>1028</v>
      </c>
      <c r="G62" s="669" t="s">
        <v>641</v>
      </c>
      <c r="H62" s="668">
        <v>20</v>
      </c>
      <c r="I62" s="666">
        <v>20</v>
      </c>
      <c r="J62" s="668"/>
      <c r="K62" s="668" t="s">
        <v>671</v>
      </c>
      <c r="L62" s="481">
        <v>2</v>
      </c>
      <c r="M62" s="481">
        <v>8</v>
      </c>
      <c r="N62" s="482">
        <v>41683</v>
      </c>
    </row>
    <row r="63" spans="1:14">
      <c r="A63" s="668" t="s">
        <v>1198</v>
      </c>
      <c r="B63" s="666" t="s">
        <v>1199</v>
      </c>
      <c r="C63" s="199">
        <v>41680</v>
      </c>
      <c r="D63" s="199">
        <v>41680</v>
      </c>
      <c r="E63" s="670" t="s">
        <v>174</v>
      </c>
      <c r="F63" s="668" t="s">
        <v>1028</v>
      </c>
      <c r="G63" s="669" t="s">
        <v>641</v>
      </c>
      <c r="H63" s="671">
        <v>11</v>
      </c>
      <c r="I63" s="670">
        <v>11</v>
      </c>
      <c r="J63" s="395"/>
      <c r="K63" s="668" t="s">
        <v>671</v>
      </c>
      <c r="L63" s="672">
        <v>2</v>
      </c>
      <c r="M63" s="672">
        <v>8</v>
      </c>
      <c r="N63" s="482">
        <v>41683</v>
      </c>
    </row>
    <row r="64" spans="1:14">
      <c r="A64" s="668" t="s">
        <v>1198</v>
      </c>
      <c r="B64" s="666" t="s">
        <v>1199</v>
      </c>
      <c r="C64" s="199">
        <v>41680</v>
      </c>
      <c r="D64" s="199">
        <v>41680</v>
      </c>
      <c r="E64" s="668" t="s">
        <v>178</v>
      </c>
      <c r="F64" s="668" t="s">
        <v>1028</v>
      </c>
      <c r="G64" s="668" t="s">
        <v>1032</v>
      </c>
      <c r="H64" s="371">
        <v>4</v>
      </c>
      <c r="I64" s="485"/>
      <c r="J64" s="668" t="s">
        <v>1033</v>
      </c>
      <c r="K64" s="668" t="s">
        <v>679</v>
      </c>
      <c r="L64" s="481">
        <v>4</v>
      </c>
      <c r="M64" s="481"/>
      <c r="N64" s="482">
        <v>41682</v>
      </c>
    </row>
    <row r="66" spans="1:14">
      <c r="A66" s="665" t="s">
        <v>1200</v>
      </c>
      <c r="B66" s="666" t="s">
        <v>678</v>
      </c>
      <c r="C66" s="199">
        <v>41724</v>
      </c>
      <c r="D66" s="199">
        <v>41724</v>
      </c>
      <c r="E66" s="667" t="s">
        <v>197</v>
      </c>
      <c r="F66" s="668" t="s">
        <v>1028</v>
      </c>
      <c r="G66" s="669" t="s">
        <v>640</v>
      </c>
      <c r="H66" s="668">
        <v>896</v>
      </c>
      <c r="I66" s="666">
        <v>896</v>
      </c>
      <c r="J66" s="668"/>
      <c r="K66" s="395" t="s">
        <v>671</v>
      </c>
      <c r="L66" s="481">
        <v>6</v>
      </c>
      <c r="M66" s="481">
        <v>42</v>
      </c>
      <c r="N66" s="482">
        <v>41731</v>
      </c>
    </row>
    <row r="67" spans="1:14">
      <c r="A67" s="685" t="s">
        <v>1200</v>
      </c>
      <c r="B67" s="666" t="s">
        <v>678</v>
      </c>
      <c r="C67" s="199">
        <v>41724</v>
      </c>
      <c r="D67" s="199">
        <v>41724</v>
      </c>
      <c r="E67" s="668" t="s">
        <v>179</v>
      </c>
      <c r="F67" s="668" t="s">
        <v>1028</v>
      </c>
      <c r="G67" s="668" t="s">
        <v>1029</v>
      </c>
      <c r="H67" s="668">
        <v>661</v>
      </c>
      <c r="I67" s="666">
        <v>661</v>
      </c>
      <c r="J67" s="668"/>
      <c r="K67" s="668" t="s">
        <v>671</v>
      </c>
      <c r="L67" s="481">
        <v>2</v>
      </c>
      <c r="M67" s="481">
        <v>8</v>
      </c>
      <c r="N67" s="482">
        <v>41733</v>
      </c>
    </row>
    <row r="68" spans="1:14">
      <c r="A68" s="685" t="s">
        <v>1200</v>
      </c>
      <c r="B68" s="666" t="s">
        <v>678</v>
      </c>
      <c r="C68" s="199">
        <v>41724</v>
      </c>
      <c r="D68" s="199">
        <v>41724</v>
      </c>
      <c r="E68" s="668" t="s">
        <v>225</v>
      </c>
      <c r="F68" s="668" t="s">
        <v>1028</v>
      </c>
      <c r="G68" s="668" t="s">
        <v>639</v>
      </c>
      <c r="H68" s="668">
        <v>62</v>
      </c>
      <c r="I68" s="666">
        <v>62</v>
      </c>
      <c r="J68" s="668"/>
      <c r="K68" s="395" t="s">
        <v>671</v>
      </c>
      <c r="L68" s="484">
        <v>5</v>
      </c>
      <c r="M68" s="484">
        <v>35</v>
      </c>
      <c r="N68" s="482">
        <v>41726</v>
      </c>
    </row>
    <row r="69" spans="1:14">
      <c r="A69" s="685" t="s">
        <v>1200</v>
      </c>
      <c r="B69" s="666" t="s">
        <v>678</v>
      </c>
      <c r="C69" s="199">
        <v>41724</v>
      </c>
      <c r="D69" s="199">
        <v>41724</v>
      </c>
      <c r="E69" s="668" t="s">
        <v>173</v>
      </c>
      <c r="F69" s="668" t="s">
        <v>1028</v>
      </c>
      <c r="G69" s="669" t="s">
        <v>641</v>
      </c>
      <c r="H69" s="668">
        <v>3</v>
      </c>
      <c r="I69" s="666">
        <v>3</v>
      </c>
      <c r="J69" s="668" t="s">
        <v>1031</v>
      </c>
      <c r="K69" s="668" t="s">
        <v>671</v>
      </c>
      <c r="L69" s="481">
        <v>2</v>
      </c>
      <c r="M69" s="481">
        <v>8</v>
      </c>
      <c r="N69" s="482">
        <v>41731</v>
      </c>
    </row>
    <row r="70" spans="1:14">
      <c r="A70" s="668" t="s">
        <v>1200</v>
      </c>
      <c r="B70" s="666" t="s">
        <v>678</v>
      </c>
      <c r="C70" s="199">
        <v>41724</v>
      </c>
      <c r="D70" s="199">
        <v>41724</v>
      </c>
      <c r="E70" s="670" t="s">
        <v>174</v>
      </c>
      <c r="F70" s="668" t="s">
        <v>1028</v>
      </c>
      <c r="G70" s="669" t="s">
        <v>641</v>
      </c>
      <c r="H70" s="671">
        <v>4</v>
      </c>
      <c r="I70" s="670">
        <v>4</v>
      </c>
      <c r="J70" s="395" t="s">
        <v>1031</v>
      </c>
      <c r="K70" s="668" t="s">
        <v>671</v>
      </c>
      <c r="L70" s="672">
        <v>2</v>
      </c>
      <c r="M70" s="672">
        <v>8</v>
      </c>
      <c r="N70" s="482">
        <v>41731</v>
      </c>
    </row>
    <row r="71" spans="1:14">
      <c r="A71" s="685" t="s">
        <v>1200</v>
      </c>
      <c r="B71" s="666" t="s">
        <v>678</v>
      </c>
      <c r="C71" s="199">
        <v>41724</v>
      </c>
      <c r="D71" s="199">
        <v>41724</v>
      </c>
      <c r="E71" s="668" t="s">
        <v>178</v>
      </c>
      <c r="F71" s="668" t="s">
        <v>1028</v>
      </c>
      <c r="G71" s="668" t="s">
        <v>1032</v>
      </c>
      <c r="H71" s="371">
        <v>4</v>
      </c>
      <c r="I71" s="485"/>
      <c r="J71" s="668" t="s">
        <v>1033</v>
      </c>
      <c r="K71" s="668" t="s">
        <v>679</v>
      </c>
      <c r="L71" s="481">
        <v>4</v>
      </c>
      <c r="M71" s="481"/>
      <c r="N71" s="482">
        <v>41731</v>
      </c>
    </row>
    <row r="72" spans="1:14">
      <c r="A72" s="665" t="s">
        <v>1201</v>
      </c>
      <c r="B72" s="666" t="s">
        <v>680</v>
      </c>
      <c r="C72" s="199">
        <v>41724</v>
      </c>
      <c r="D72" s="199">
        <v>41724</v>
      </c>
      <c r="E72" s="667" t="s">
        <v>197</v>
      </c>
      <c r="F72" s="668" t="s">
        <v>1028</v>
      </c>
      <c r="G72" s="669" t="s">
        <v>640</v>
      </c>
      <c r="H72" s="668">
        <v>829</v>
      </c>
      <c r="I72" s="666">
        <v>829</v>
      </c>
      <c r="J72" s="668"/>
      <c r="K72" s="395" t="s">
        <v>671</v>
      </c>
      <c r="L72" s="481">
        <v>6</v>
      </c>
      <c r="M72" s="481">
        <v>42</v>
      </c>
      <c r="N72" s="482">
        <v>41731</v>
      </c>
    </row>
    <row r="73" spans="1:14">
      <c r="A73" s="685" t="s">
        <v>1201</v>
      </c>
      <c r="B73" s="666" t="s">
        <v>680</v>
      </c>
      <c r="C73" s="199">
        <v>41724</v>
      </c>
      <c r="D73" s="199">
        <v>41724</v>
      </c>
      <c r="E73" s="668" t="s">
        <v>179</v>
      </c>
      <c r="F73" s="668" t="s">
        <v>1028</v>
      </c>
      <c r="G73" s="668" t="s">
        <v>1029</v>
      </c>
      <c r="H73" s="668">
        <v>494</v>
      </c>
      <c r="I73" s="666">
        <v>494</v>
      </c>
      <c r="J73" s="668"/>
      <c r="K73" s="668" t="s">
        <v>671</v>
      </c>
      <c r="L73" s="481">
        <v>2</v>
      </c>
      <c r="M73" s="481">
        <v>8</v>
      </c>
      <c r="N73" s="482">
        <v>41733</v>
      </c>
    </row>
    <row r="74" spans="1:14">
      <c r="A74" s="685" t="s">
        <v>1201</v>
      </c>
      <c r="B74" s="666" t="s">
        <v>680</v>
      </c>
      <c r="C74" s="199">
        <v>41724</v>
      </c>
      <c r="D74" s="199">
        <v>41724</v>
      </c>
      <c r="E74" s="668" t="s">
        <v>225</v>
      </c>
      <c r="F74" s="668" t="s">
        <v>1028</v>
      </c>
      <c r="G74" s="668" t="s">
        <v>639</v>
      </c>
      <c r="H74" s="668">
        <v>79</v>
      </c>
      <c r="I74" s="666">
        <v>79</v>
      </c>
      <c r="J74" s="668"/>
      <c r="K74" s="395" t="s">
        <v>671</v>
      </c>
      <c r="L74" s="484">
        <v>5</v>
      </c>
      <c r="M74" s="484">
        <v>35</v>
      </c>
      <c r="N74" s="482">
        <v>41726</v>
      </c>
    </row>
    <row r="75" spans="1:14">
      <c r="A75" s="685" t="s">
        <v>1201</v>
      </c>
      <c r="B75" s="666" t="s">
        <v>680</v>
      </c>
      <c r="C75" s="199">
        <v>41724</v>
      </c>
      <c r="D75" s="199">
        <v>41724</v>
      </c>
      <c r="E75" s="668" t="s">
        <v>173</v>
      </c>
      <c r="F75" s="668" t="s">
        <v>1028</v>
      </c>
      <c r="G75" s="669" t="s">
        <v>641</v>
      </c>
      <c r="H75" s="668">
        <v>9</v>
      </c>
      <c r="I75" s="666">
        <v>9</v>
      </c>
      <c r="J75" s="668"/>
      <c r="K75" s="668" t="s">
        <v>671</v>
      </c>
      <c r="L75" s="481">
        <v>2</v>
      </c>
      <c r="M75" s="481">
        <v>8</v>
      </c>
      <c r="N75" s="482">
        <v>41731</v>
      </c>
    </row>
    <row r="76" spans="1:14">
      <c r="A76" s="668" t="s">
        <v>1201</v>
      </c>
      <c r="B76" s="666" t="s">
        <v>680</v>
      </c>
      <c r="C76" s="199">
        <v>41724</v>
      </c>
      <c r="D76" s="199">
        <v>41724</v>
      </c>
      <c r="E76" s="670" t="s">
        <v>174</v>
      </c>
      <c r="F76" s="668" t="s">
        <v>1028</v>
      </c>
      <c r="G76" s="669" t="s">
        <v>641</v>
      </c>
      <c r="H76" s="671">
        <v>2</v>
      </c>
      <c r="I76" s="670"/>
      <c r="J76" s="395" t="s">
        <v>1033</v>
      </c>
      <c r="K76" s="668" t="s">
        <v>671</v>
      </c>
      <c r="L76" s="672">
        <v>2</v>
      </c>
      <c r="M76" s="672">
        <v>8</v>
      </c>
      <c r="N76" s="482">
        <v>41731</v>
      </c>
    </row>
    <row r="77" spans="1:14">
      <c r="A77" s="685" t="s">
        <v>1201</v>
      </c>
      <c r="B77" s="666" t="s">
        <v>680</v>
      </c>
      <c r="C77" s="199">
        <v>41724</v>
      </c>
      <c r="D77" s="199">
        <v>41724</v>
      </c>
      <c r="E77" s="668" t="s">
        <v>178</v>
      </c>
      <c r="F77" s="668" t="s">
        <v>1028</v>
      </c>
      <c r="G77" s="668" t="s">
        <v>1032</v>
      </c>
      <c r="H77" s="371">
        <v>4</v>
      </c>
      <c r="I77" s="485"/>
      <c r="J77" s="668" t="s">
        <v>1033</v>
      </c>
      <c r="K77" s="668" t="s">
        <v>679</v>
      </c>
      <c r="L77" s="481">
        <v>4</v>
      </c>
      <c r="M77" s="481"/>
      <c r="N77" s="482">
        <v>41731</v>
      </c>
    </row>
    <row r="78" spans="1:14">
      <c r="A78" s="668" t="s">
        <v>1202</v>
      </c>
      <c r="B78" s="666">
        <v>45</v>
      </c>
      <c r="C78" s="199">
        <v>41724</v>
      </c>
      <c r="D78" s="199">
        <v>41724</v>
      </c>
      <c r="E78" s="667" t="s">
        <v>197</v>
      </c>
      <c r="F78" s="668" t="s">
        <v>1028</v>
      </c>
      <c r="G78" s="669" t="s">
        <v>640</v>
      </c>
      <c r="H78" s="668">
        <v>1012</v>
      </c>
      <c r="I78" s="666">
        <v>1012</v>
      </c>
      <c r="J78" s="668"/>
      <c r="K78" s="395" t="s">
        <v>671</v>
      </c>
      <c r="L78" s="481">
        <v>6</v>
      </c>
      <c r="M78" s="481">
        <v>42</v>
      </c>
      <c r="N78" s="482">
        <v>41731</v>
      </c>
    </row>
    <row r="79" spans="1:14">
      <c r="A79" s="665" t="s">
        <v>1202</v>
      </c>
      <c r="B79" s="666">
        <v>45</v>
      </c>
      <c r="C79" s="199">
        <v>41724</v>
      </c>
      <c r="D79" s="199">
        <v>41724</v>
      </c>
      <c r="E79" s="668" t="s">
        <v>179</v>
      </c>
      <c r="F79" s="668" t="s">
        <v>1028</v>
      </c>
      <c r="G79" s="668" t="s">
        <v>1029</v>
      </c>
      <c r="H79" s="668">
        <v>596</v>
      </c>
      <c r="I79" s="666">
        <v>596</v>
      </c>
      <c r="J79" s="668"/>
      <c r="K79" s="668" t="s">
        <v>671</v>
      </c>
      <c r="L79" s="481">
        <v>2</v>
      </c>
      <c r="M79" s="481">
        <v>8</v>
      </c>
      <c r="N79" s="482">
        <v>41733</v>
      </c>
    </row>
    <row r="80" spans="1:14">
      <c r="A80" s="665" t="s">
        <v>1202</v>
      </c>
      <c r="B80" s="666">
        <v>45</v>
      </c>
      <c r="C80" s="199">
        <v>41724</v>
      </c>
      <c r="D80" s="199">
        <v>41724</v>
      </c>
      <c r="E80" s="668" t="s">
        <v>225</v>
      </c>
      <c r="F80" s="668" t="s">
        <v>1028</v>
      </c>
      <c r="G80" s="668" t="s">
        <v>639</v>
      </c>
      <c r="H80" s="668">
        <v>196</v>
      </c>
      <c r="I80" s="666">
        <v>196</v>
      </c>
      <c r="J80" s="668"/>
      <c r="K80" s="395" t="s">
        <v>671</v>
      </c>
      <c r="L80" s="484">
        <v>5</v>
      </c>
      <c r="M80" s="484">
        <v>35</v>
      </c>
      <c r="N80" s="482">
        <v>41726</v>
      </c>
    </row>
    <row r="81" spans="1:14">
      <c r="A81" s="665" t="s">
        <v>1202</v>
      </c>
      <c r="B81" s="666">
        <v>45</v>
      </c>
      <c r="C81" s="199">
        <v>41724</v>
      </c>
      <c r="D81" s="199">
        <v>41724</v>
      </c>
      <c r="E81" s="668" t="s">
        <v>173</v>
      </c>
      <c r="F81" s="668" t="s">
        <v>1028</v>
      </c>
      <c r="G81" s="669" t="s">
        <v>641</v>
      </c>
      <c r="H81" s="668">
        <v>14</v>
      </c>
      <c r="I81" s="666">
        <v>14</v>
      </c>
      <c r="J81" s="668"/>
      <c r="K81" s="668" t="s">
        <v>671</v>
      </c>
      <c r="L81" s="481">
        <v>2</v>
      </c>
      <c r="M81" s="481">
        <v>8</v>
      </c>
      <c r="N81" s="482">
        <v>41731</v>
      </c>
    </row>
    <row r="82" spans="1:14">
      <c r="A82" s="668" t="s">
        <v>1202</v>
      </c>
      <c r="B82" s="666">
        <v>45</v>
      </c>
      <c r="C82" s="199">
        <v>41724</v>
      </c>
      <c r="D82" s="199">
        <v>41724</v>
      </c>
      <c r="E82" s="670" t="s">
        <v>174</v>
      </c>
      <c r="F82" s="668" t="s">
        <v>1028</v>
      </c>
      <c r="G82" s="669" t="s">
        <v>641</v>
      </c>
      <c r="H82" s="671">
        <v>3</v>
      </c>
      <c r="I82" s="670">
        <v>3</v>
      </c>
      <c r="J82" s="395" t="s">
        <v>1031</v>
      </c>
      <c r="K82" s="668" t="s">
        <v>671</v>
      </c>
      <c r="L82" s="672">
        <v>2</v>
      </c>
      <c r="M82" s="672">
        <v>8</v>
      </c>
      <c r="N82" s="482">
        <v>41731</v>
      </c>
    </row>
    <row r="83" spans="1:14">
      <c r="A83" s="665" t="s">
        <v>1202</v>
      </c>
      <c r="B83" s="666">
        <v>45</v>
      </c>
      <c r="C83" s="199">
        <v>41724</v>
      </c>
      <c r="D83" s="199">
        <v>41724</v>
      </c>
      <c r="E83" s="668" t="s">
        <v>178</v>
      </c>
      <c r="F83" s="668" t="s">
        <v>1028</v>
      </c>
      <c r="G83" s="668" t="s">
        <v>1032</v>
      </c>
      <c r="H83" s="371">
        <v>4</v>
      </c>
      <c r="I83" s="485"/>
      <c r="J83" s="668" t="s">
        <v>1033</v>
      </c>
      <c r="K83" s="668" t="s">
        <v>679</v>
      </c>
      <c r="L83" s="481">
        <v>4</v>
      </c>
      <c r="M83" s="481"/>
      <c r="N83" s="482">
        <v>41731</v>
      </c>
    </row>
    <row r="84" spans="1:14">
      <c r="A84" s="665" t="s">
        <v>1203</v>
      </c>
      <c r="B84" s="752" t="s">
        <v>681</v>
      </c>
      <c r="C84" s="199">
        <v>41724</v>
      </c>
      <c r="D84" s="199">
        <v>41724</v>
      </c>
      <c r="E84" s="667" t="s">
        <v>197</v>
      </c>
      <c r="F84" s="668" t="s">
        <v>1028</v>
      </c>
      <c r="G84" s="669" t="s">
        <v>640</v>
      </c>
      <c r="H84" s="668">
        <v>1214</v>
      </c>
      <c r="I84" s="666">
        <v>1214</v>
      </c>
      <c r="J84" s="668"/>
      <c r="K84" s="395" t="s">
        <v>671</v>
      </c>
      <c r="L84" s="481">
        <v>6</v>
      </c>
      <c r="M84" s="481">
        <v>42</v>
      </c>
      <c r="N84" s="482">
        <v>41731</v>
      </c>
    </row>
    <row r="85" spans="1:14">
      <c r="A85" s="668" t="s">
        <v>1203</v>
      </c>
      <c r="B85" s="752" t="s">
        <v>681</v>
      </c>
      <c r="C85" s="199">
        <v>41724</v>
      </c>
      <c r="D85" s="199">
        <v>41724</v>
      </c>
      <c r="E85" s="668" t="s">
        <v>179</v>
      </c>
      <c r="F85" s="668" t="s">
        <v>1028</v>
      </c>
      <c r="G85" s="668" t="s">
        <v>1029</v>
      </c>
      <c r="H85" s="668">
        <v>593</v>
      </c>
      <c r="I85" s="666">
        <v>593</v>
      </c>
      <c r="J85" s="668"/>
      <c r="K85" s="668" t="s">
        <v>671</v>
      </c>
      <c r="L85" s="481">
        <v>2</v>
      </c>
      <c r="M85" s="481">
        <v>8</v>
      </c>
      <c r="N85" s="482">
        <v>41733</v>
      </c>
    </row>
    <row r="86" spans="1:14">
      <c r="A86" s="685" t="s">
        <v>1203</v>
      </c>
      <c r="B86" s="752" t="s">
        <v>681</v>
      </c>
      <c r="C86" s="199">
        <v>41724</v>
      </c>
      <c r="D86" s="199">
        <v>41724</v>
      </c>
      <c r="E86" s="668" t="s">
        <v>225</v>
      </c>
      <c r="F86" s="668" t="s">
        <v>1028</v>
      </c>
      <c r="G86" s="668" t="s">
        <v>639</v>
      </c>
      <c r="H86" s="668">
        <v>216</v>
      </c>
      <c r="I86" s="666">
        <v>216</v>
      </c>
      <c r="J86" s="668"/>
      <c r="K86" s="395" t="s">
        <v>671</v>
      </c>
      <c r="L86" s="484">
        <v>5</v>
      </c>
      <c r="M86" s="484">
        <v>35</v>
      </c>
      <c r="N86" s="482">
        <v>41726</v>
      </c>
    </row>
    <row r="87" spans="1:14">
      <c r="A87" s="668" t="s">
        <v>1203</v>
      </c>
      <c r="B87" s="752" t="s">
        <v>681</v>
      </c>
      <c r="C87" s="199">
        <v>41724</v>
      </c>
      <c r="D87" s="199">
        <v>41724</v>
      </c>
      <c r="E87" s="668" t="s">
        <v>173</v>
      </c>
      <c r="F87" s="668" t="s">
        <v>1028</v>
      </c>
      <c r="G87" s="669" t="s">
        <v>641</v>
      </c>
      <c r="H87" s="668">
        <v>27</v>
      </c>
      <c r="I87" s="666">
        <v>27</v>
      </c>
      <c r="J87" s="668"/>
      <c r="K87" s="668" t="s">
        <v>671</v>
      </c>
      <c r="L87" s="481">
        <v>2</v>
      </c>
      <c r="M87" s="481">
        <v>8</v>
      </c>
      <c r="N87" s="482">
        <v>41731</v>
      </c>
    </row>
    <row r="88" spans="1:14">
      <c r="A88" s="668" t="s">
        <v>1203</v>
      </c>
      <c r="B88" s="752" t="s">
        <v>681</v>
      </c>
      <c r="C88" s="199">
        <v>41724</v>
      </c>
      <c r="D88" s="199">
        <v>41724</v>
      </c>
      <c r="E88" s="670" t="s">
        <v>174</v>
      </c>
      <c r="F88" s="668" t="s">
        <v>1028</v>
      </c>
      <c r="G88" s="669" t="s">
        <v>641</v>
      </c>
      <c r="H88" s="671">
        <v>2</v>
      </c>
      <c r="I88" s="670">
        <v>2</v>
      </c>
      <c r="J88" s="395" t="s">
        <v>1031</v>
      </c>
      <c r="K88" s="668" t="s">
        <v>671</v>
      </c>
      <c r="L88" s="672">
        <v>2</v>
      </c>
      <c r="M88" s="672">
        <v>8</v>
      </c>
      <c r="N88" s="482">
        <v>41731</v>
      </c>
    </row>
    <row r="89" spans="1:14">
      <c r="A89" s="668" t="s">
        <v>1203</v>
      </c>
      <c r="B89" s="752" t="s">
        <v>681</v>
      </c>
      <c r="C89" s="199">
        <v>41724</v>
      </c>
      <c r="D89" s="199">
        <v>41724</v>
      </c>
      <c r="E89" s="668" t="s">
        <v>178</v>
      </c>
      <c r="F89" s="668" t="s">
        <v>1028</v>
      </c>
      <c r="G89" s="668" t="s">
        <v>1032</v>
      </c>
      <c r="H89" s="371">
        <v>4</v>
      </c>
      <c r="I89" s="485"/>
      <c r="J89" s="668" t="s">
        <v>1033</v>
      </c>
      <c r="K89" s="668" t="s">
        <v>679</v>
      </c>
      <c r="L89" s="481">
        <v>4</v>
      </c>
      <c r="M89" s="481"/>
      <c r="N89" s="482">
        <v>41731</v>
      </c>
    </row>
    <row r="90" spans="1:14">
      <c r="A90" s="665" t="s">
        <v>1203</v>
      </c>
      <c r="B90" s="666" t="s">
        <v>681</v>
      </c>
      <c r="C90" s="199">
        <v>41724</v>
      </c>
      <c r="D90" s="199">
        <v>41724</v>
      </c>
      <c r="E90" s="667" t="s">
        <v>175</v>
      </c>
      <c r="F90" s="665" t="s">
        <v>1028</v>
      </c>
      <c r="G90" s="673" t="s">
        <v>1034</v>
      </c>
      <c r="H90" s="268">
        <v>2.7</v>
      </c>
      <c r="I90" s="486">
        <v>2.7</v>
      </c>
      <c r="J90" s="674"/>
      <c r="K90" s="668" t="s">
        <v>671</v>
      </c>
      <c r="L90" s="672">
        <v>0.1</v>
      </c>
      <c r="M90" s="672"/>
      <c r="N90" s="482">
        <v>41739</v>
      </c>
    </row>
    <row r="91" spans="1:14">
      <c r="A91" s="665" t="s">
        <v>1203</v>
      </c>
      <c r="B91" s="666" t="s">
        <v>681</v>
      </c>
      <c r="C91" s="199">
        <v>41724</v>
      </c>
      <c r="D91" s="199">
        <v>41724</v>
      </c>
      <c r="E91" s="667" t="s">
        <v>175</v>
      </c>
      <c r="F91" s="665" t="s">
        <v>1028</v>
      </c>
      <c r="G91" s="673" t="s">
        <v>1034</v>
      </c>
      <c r="H91" s="268">
        <v>2.1</v>
      </c>
      <c r="I91" s="486">
        <v>2.1</v>
      </c>
      <c r="J91" s="674"/>
      <c r="K91" s="668" t="s">
        <v>671</v>
      </c>
      <c r="L91" s="672">
        <v>0.1</v>
      </c>
      <c r="M91" s="672"/>
      <c r="N91" s="482">
        <v>41739</v>
      </c>
    </row>
    <row r="92" spans="1:14">
      <c r="A92" s="668" t="s">
        <v>1204</v>
      </c>
      <c r="B92" s="666" t="s">
        <v>1199</v>
      </c>
      <c r="C92" s="199">
        <v>41724</v>
      </c>
      <c r="D92" s="199">
        <v>41724</v>
      </c>
      <c r="E92" s="667" t="s">
        <v>197</v>
      </c>
      <c r="F92" s="668" t="s">
        <v>1028</v>
      </c>
      <c r="G92" s="669" t="s">
        <v>640</v>
      </c>
      <c r="H92" s="668">
        <v>1112</v>
      </c>
      <c r="I92" s="666">
        <v>1112</v>
      </c>
      <c r="J92" s="668"/>
      <c r="K92" s="395" t="s">
        <v>671</v>
      </c>
      <c r="L92" s="481">
        <v>6</v>
      </c>
      <c r="M92" s="481">
        <v>42</v>
      </c>
      <c r="N92" s="482">
        <v>41731</v>
      </c>
    </row>
    <row r="93" spans="1:14">
      <c r="A93" s="668" t="s">
        <v>1204</v>
      </c>
      <c r="B93" s="666" t="s">
        <v>1199</v>
      </c>
      <c r="C93" s="199">
        <v>41724</v>
      </c>
      <c r="D93" s="199">
        <v>41724</v>
      </c>
      <c r="E93" s="668" t="s">
        <v>179</v>
      </c>
      <c r="F93" s="668" t="s">
        <v>1028</v>
      </c>
      <c r="G93" s="668" t="s">
        <v>1029</v>
      </c>
      <c r="H93" s="668">
        <v>575</v>
      </c>
      <c r="I93" s="666">
        <v>575</v>
      </c>
      <c r="J93" s="668"/>
      <c r="K93" s="668" t="s">
        <v>671</v>
      </c>
      <c r="L93" s="481">
        <v>2</v>
      </c>
      <c r="M93" s="481">
        <v>8</v>
      </c>
      <c r="N93" s="482">
        <v>41733</v>
      </c>
    </row>
    <row r="94" spans="1:14">
      <c r="A94" s="685" t="s">
        <v>1204</v>
      </c>
      <c r="B94" s="666" t="s">
        <v>1199</v>
      </c>
      <c r="C94" s="199">
        <v>41724</v>
      </c>
      <c r="D94" s="199">
        <v>41724</v>
      </c>
      <c r="E94" s="668" t="s">
        <v>225</v>
      </c>
      <c r="F94" s="668" t="s">
        <v>1028</v>
      </c>
      <c r="G94" s="668" t="s">
        <v>639</v>
      </c>
      <c r="H94" s="668">
        <v>259</v>
      </c>
      <c r="I94" s="666">
        <v>259</v>
      </c>
      <c r="J94" s="668"/>
      <c r="K94" s="395" t="s">
        <v>671</v>
      </c>
      <c r="L94" s="484">
        <v>5</v>
      </c>
      <c r="M94" s="484">
        <v>35</v>
      </c>
      <c r="N94" s="482">
        <v>41726</v>
      </c>
    </row>
    <row r="95" spans="1:14">
      <c r="A95" s="668" t="s">
        <v>1204</v>
      </c>
      <c r="B95" s="666" t="s">
        <v>1199</v>
      </c>
      <c r="C95" s="199">
        <v>41724</v>
      </c>
      <c r="D95" s="199">
        <v>41724</v>
      </c>
      <c r="E95" s="668" t="s">
        <v>173</v>
      </c>
      <c r="F95" s="668" t="s">
        <v>1028</v>
      </c>
      <c r="G95" s="669" t="s">
        <v>641</v>
      </c>
      <c r="H95" s="668">
        <v>33</v>
      </c>
      <c r="I95" s="666">
        <v>33</v>
      </c>
      <c r="J95" s="668"/>
      <c r="K95" s="668" t="s">
        <v>671</v>
      </c>
      <c r="L95" s="481">
        <v>2</v>
      </c>
      <c r="M95" s="481">
        <v>8</v>
      </c>
      <c r="N95" s="482">
        <v>41731</v>
      </c>
    </row>
    <row r="96" spans="1:14">
      <c r="A96" s="668" t="s">
        <v>1204</v>
      </c>
      <c r="B96" s="666" t="s">
        <v>1199</v>
      </c>
      <c r="C96" s="199">
        <v>41724</v>
      </c>
      <c r="D96" s="199">
        <v>41724</v>
      </c>
      <c r="E96" s="670" t="s">
        <v>174</v>
      </c>
      <c r="F96" s="668" t="s">
        <v>1028</v>
      </c>
      <c r="G96" s="669" t="s">
        <v>641</v>
      </c>
      <c r="H96" s="671">
        <v>2</v>
      </c>
      <c r="I96" s="670"/>
      <c r="J96" s="395" t="s">
        <v>1033</v>
      </c>
      <c r="K96" s="668" t="s">
        <v>671</v>
      </c>
      <c r="L96" s="672">
        <v>2</v>
      </c>
      <c r="M96" s="672">
        <v>8</v>
      </c>
      <c r="N96" s="482">
        <v>41731</v>
      </c>
    </row>
    <row r="97" spans="1:14">
      <c r="A97" s="668" t="s">
        <v>1204</v>
      </c>
      <c r="B97" s="666" t="s">
        <v>1199</v>
      </c>
      <c r="C97" s="199">
        <v>41724</v>
      </c>
      <c r="D97" s="199">
        <v>41724</v>
      </c>
      <c r="E97" s="668" t="s">
        <v>178</v>
      </c>
      <c r="F97" s="668" t="s">
        <v>1028</v>
      </c>
      <c r="G97" s="668" t="s">
        <v>1032</v>
      </c>
      <c r="H97" s="371">
        <v>6.4</v>
      </c>
      <c r="I97" s="485">
        <v>6.4</v>
      </c>
      <c r="J97" s="668"/>
      <c r="K97" s="668" t="s">
        <v>679</v>
      </c>
      <c r="L97" s="481">
        <v>4</v>
      </c>
      <c r="M97" s="481"/>
      <c r="N97" s="482">
        <v>41731</v>
      </c>
    </row>
    <row r="98" spans="1:14">
      <c r="A98" s="668"/>
      <c r="B98" s="666"/>
      <c r="C98" s="199"/>
      <c r="D98" s="199"/>
      <c r="E98" s="668"/>
      <c r="F98" s="668"/>
      <c r="G98" s="668"/>
      <c r="H98" s="371"/>
      <c r="I98" s="485"/>
      <c r="J98" s="668"/>
      <c r="K98" s="668"/>
      <c r="L98" s="481"/>
      <c r="M98" s="481"/>
      <c r="N98" s="482"/>
    </row>
    <row r="99" spans="1:14">
      <c r="A99" s="665" t="s">
        <v>1210</v>
      </c>
      <c r="B99" s="666" t="s">
        <v>678</v>
      </c>
      <c r="C99" s="199">
        <v>41750</v>
      </c>
      <c r="D99" s="199">
        <v>41750</v>
      </c>
      <c r="E99" s="667" t="s">
        <v>197</v>
      </c>
      <c r="F99" s="668" t="s">
        <v>1028</v>
      </c>
      <c r="G99" s="669" t="s">
        <v>640</v>
      </c>
      <c r="H99" s="668">
        <v>571</v>
      </c>
      <c r="I99" s="666">
        <v>571</v>
      </c>
      <c r="J99" s="668"/>
      <c r="K99" s="395" t="s">
        <v>671</v>
      </c>
      <c r="L99" s="481">
        <v>6</v>
      </c>
      <c r="M99" s="481">
        <v>42</v>
      </c>
      <c r="N99" s="482">
        <v>41752</v>
      </c>
    </row>
    <row r="100" spans="1:14">
      <c r="A100" s="685" t="s">
        <v>1210</v>
      </c>
      <c r="B100" s="666" t="s">
        <v>678</v>
      </c>
      <c r="C100" s="199">
        <v>41750</v>
      </c>
      <c r="D100" s="199">
        <v>41750</v>
      </c>
      <c r="E100" s="668" t="s">
        <v>179</v>
      </c>
      <c r="F100" s="668" t="s">
        <v>1028</v>
      </c>
      <c r="G100" s="668" t="s">
        <v>1029</v>
      </c>
      <c r="H100" s="668">
        <v>279</v>
      </c>
      <c r="I100" s="666">
        <v>279</v>
      </c>
      <c r="J100" s="668"/>
      <c r="K100" s="668" t="s">
        <v>671</v>
      </c>
      <c r="L100" s="481">
        <v>2</v>
      </c>
      <c r="M100" s="481">
        <v>8</v>
      </c>
      <c r="N100" s="482">
        <v>41751</v>
      </c>
    </row>
    <row r="101" spans="1:14">
      <c r="A101" s="685" t="s">
        <v>1210</v>
      </c>
      <c r="B101" s="666" t="s">
        <v>678</v>
      </c>
      <c r="C101" s="199">
        <v>41750</v>
      </c>
      <c r="D101" s="199">
        <v>41750</v>
      </c>
      <c r="E101" s="668" t="s">
        <v>225</v>
      </c>
      <c r="F101" s="668" t="s">
        <v>1028</v>
      </c>
      <c r="G101" s="668" t="s">
        <v>639</v>
      </c>
      <c r="H101" s="668">
        <v>21</v>
      </c>
      <c r="I101" s="666">
        <v>21</v>
      </c>
      <c r="J101" s="668" t="s">
        <v>1031</v>
      </c>
      <c r="K101" s="395" t="s">
        <v>671</v>
      </c>
      <c r="L101" s="484">
        <v>5</v>
      </c>
      <c r="M101" s="484">
        <v>35</v>
      </c>
      <c r="N101" s="482">
        <v>41753</v>
      </c>
    </row>
    <row r="102" spans="1:14">
      <c r="A102" s="685" t="s">
        <v>1210</v>
      </c>
      <c r="B102" s="666" t="s">
        <v>678</v>
      </c>
      <c r="C102" s="199">
        <v>41750</v>
      </c>
      <c r="D102" s="199">
        <v>41750</v>
      </c>
      <c r="E102" s="668" t="s">
        <v>173</v>
      </c>
      <c r="F102" s="668" t="s">
        <v>1028</v>
      </c>
      <c r="G102" s="669" t="s">
        <v>641</v>
      </c>
      <c r="H102" s="668">
        <v>26</v>
      </c>
      <c r="I102" s="666">
        <v>26</v>
      </c>
      <c r="J102" s="668"/>
      <c r="K102" s="668" t="s">
        <v>671</v>
      </c>
      <c r="L102" s="481">
        <v>2</v>
      </c>
      <c r="M102" s="481">
        <v>8</v>
      </c>
      <c r="N102" s="482">
        <v>41752</v>
      </c>
    </row>
    <row r="103" spans="1:14">
      <c r="A103" s="668" t="s">
        <v>1210</v>
      </c>
      <c r="B103" s="666" t="s">
        <v>678</v>
      </c>
      <c r="C103" s="199">
        <v>41750</v>
      </c>
      <c r="D103" s="199">
        <v>41750</v>
      </c>
      <c r="E103" s="670" t="s">
        <v>174</v>
      </c>
      <c r="F103" s="668" t="s">
        <v>1028</v>
      </c>
      <c r="G103" s="669" t="s">
        <v>641</v>
      </c>
      <c r="H103" s="671">
        <v>2</v>
      </c>
      <c r="I103" s="670"/>
      <c r="J103" s="395" t="s">
        <v>1033</v>
      </c>
      <c r="K103" s="668" t="s">
        <v>671</v>
      </c>
      <c r="L103" s="672">
        <v>2</v>
      </c>
      <c r="M103" s="672">
        <v>8</v>
      </c>
      <c r="N103" s="482">
        <v>41752</v>
      </c>
    </row>
    <row r="104" spans="1:14">
      <c r="A104" s="685" t="s">
        <v>1210</v>
      </c>
      <c r="B104" s="666" t="s">
        <v>678</v>
      </c>
      <c r="C104" s="199">
        <v>41750</v>
      </c>
      <c r="D104" s="199">
        <v>41750</v>
      </c>
      <c r="E104" s="668" t="s">
        <v>178</v>
      </c>
      <c r="F104" s="668" t="s">
        <v>1028</v>
      </c>
      <c r="G104" s="668" t="s">
        <v>1032</v>
      </c>
      <c r="H104" s="371">
        <v>8.4</v>
      </c>
      <c r="I104" s="485">
        <v>8.4</v>
      </c>
      <c r="J104" s="668"/>
      <c r="K104" s="668" t="s">
        <v>679</v>
      </c>
      <c r="L104" s="481">
        <v>4</v>
      </c>
      <c r="M104" s="481"/>
      <c r="N104" s="482">
        <v>41752</v>
      </c>
    </row>
    <row r="105" spans="1:14">
      <c r="A105" s="665" t="s">
        <v>1211</v>
      </c>
      <c r="B105" s="666" t="s">
        <v>680</v>
      </c>
      <c r="C105" s="199">
        <v>41750</v>
      </c>
      <c r="D105" s="199">
        <v>41750</v>
      </c>
      <c r="E105" s="667" t="s">
        <v>197</v>
      </c>
      <c r="F105" s="668" t="s">
        <v>1028</v>
      </c>
      <c r="G105" s="669" t="s">
        <v>640</v>
      </c>
      <c r="H105" s="668">
        <v>650</v>
      </c>
      <c r="I105" s="666">
        <v>650</v>
      </c>
      <c r="J105" s="668"/>
      <c r="K105" s="395" t="s">
        <v>671</v>
      </c>
      <c r="L105" s="481">
        <v>6</v>
      </c>
      <c r="M105" s="481">
        <v>42</v>
      </c>
      <c r="N105" s="482">
        <v>41752</v>
      </c>
    </row>
    <row r="106" spans="1:14">
      <c r="A106" s="685" t="s">
        <v>1211</v>
      </c>
      <c r="B106" s="666" t="s">
        <v>680</v>
      </c>
      <c r="C106" s="199">
        <v>41750</v>
      </c>
      <c r="D106" s="199">
        <v>41750</v>
      </c>
      <c r="E106" s="668" t="s">
        <v>179</v>
      </c>
      <c r="F106" s="668" t="s">
        <v>1028</v>
      </c>
      <c r="G106" s="668" t="s">
        <v>1029</v>
      </c>
      <c r="H106" s="668">
        <v>357</v>
      </c>
      <c r="I106" s="666">
        <v>357</v>
      </c>
      <c r="J106" s="668"/>
      <c r="K106" s="668" t="s">
        <v>671</v>
      </c>
      <c r="L106" s="481">
        <v>2</v>
      </c>
      <c r="M106" s="481">
        <v>8</v>
      </c>
      <c r="N106" s="482">
        <v>41751</v>
      </c>
    </row>
    <row r="107" spans="1:14">
      <c r="A107" s="685" t="s">
        <v>1211</v>
      </c>
      <c r="B107" s="666" t="s">
        <v>680</v>
      </c>
      <c r="C107" s="199">
        <v>41750</v>
      </c>
      <c r="D107" s="199">
        <v>41750</v>
      </c>
      <c r="E107" s="668" t="s">
        <v>225</v>
      </c>
      <c r="F107" s="668" t="s">
        <v>1028</v>
      </c>
      <c r="G107" s="668" t="s">
        <v>639</v>
      </c>
      <c r="H107" s="668">
        <v>40</v>
      </c>
      <c r="I107" s="666">
        <v>40</v>
      </c>
      <c r="J107" s="668"/>
      <c r="K107" s="395" t="s">
        <v>671</v>
      </c>
      <c r="L107" s="484">
        <v>5</v>
      </c>
      <c r="M107" s="484">
        <v>35</v>
      </c>
      <c r="N107" s="482">
        <v>41753</v>
      </c>
    </row>
    <row r="108" spans="1:14">
      <c r="A108" s="685" t="s">
        <v>1211</v>
      </c>
      <c r="B108" s="666" t="s">
        <v>680</v>
      </c>
      <c r="C108" s="199">
        <v>41750</v>
      </c>
      <c r="D108" s="199">
        <v>41750</v>
      </c>
      <c r="E108" s="668" t="s">
        <v>173</v>
      </c>
      <c r="F108" s="668" t="s">
        <v>1028</v>
      </c>
      <c r="G108" s="669" t="s">
        <v>641</v>
      </c>
      <c r="H108" s="668">
        <v>49</v>
      </c>
      <c r="I108" s="666">
        <v>49</v>
      </c>
      <c r="J108" s="668"/>
      <c r="K108" s="668" t="s">
        <v>671</v>
      </c>
      <c r="L108" s="481">
        <v>2</v>
      </c>
      <c r="M108" s="481">
        <v>8</v>
      </c>
      <c r="N108" s="482">
        <v>41752</v>
      </c>
    </row>
    <row r="109" spans="1:14">
      <c r="A109" s="668" t="s">
        <v>1211</v>
      </c>
      <c r="B109" s="666" t="s">
        <v>680</v>
      </c>
      <c r="C109" s="199">
        <v>41750</v>
      </c>
      <c r="D109" s="199">
        <v>41750</v>
      </c>
      <c r="E109" s="670" t="s">
        <v>174</v>
      </c>
      <c r="F109" s="668" t="s">
        <v>1028</v>
      </c>
      <c r="G109" s="669" t="s">
        <v>641</v>
      </c>
      <c r="H109" s="671">
        <v>3</v>
      </c>
      <c r="I109" s="670">
        <v>3</v>
      </c>
      <c r="J109" s="395" t="s">
        <v>1031</v>
      </c>
      <c r="K109" s="668" t="s">
        <v>671</v>
      </c>
      <c r="L109" s="672">
        <v>2</v>
      </c>
      <c r="M109" s="672">
        <v>8</v>
      </c>
      <c r="N109" s="482">
        <v>41752</v>
      </c>
    </row>
    <row r="110" spans="1:14">
      <c r="A110" s="685" t="s">
        <v>1211</v>
      </c>
      <c r="B110" s="666" t="s">
        <v>680</v>
      </c>
      <c r="C110" s="199">
        <v>41750</v>
      </c>
      <c r="D110" s="199">
        <v>41750</v>
      </c>
      <c r="E110" s="668" t="s">
        <v>178</v>
      </c>
      <c r="F110" s="668" t="s">
        <v>1028</v>
      </c>
      <c r="G110" s="668" t="s">
        <v>1032</v>
      </c>
      <c r="H110" s="371">
        <v>18.399999999999999</v>
      </c>
      <c r="I110" s="485">
        <v>18.399999999999999</v>
      </c>
      <c r="J110" s="668"/>
      <c r="K110" s="668" t="s">
        <v>679</v>
      </c>
      <c r="L110" s="481">
        <v>4</v>
      </c>
      <c r="M110" s="481"/>
      <c r="N110" s="482">
        <v>41752</v>
      </c>
    </row>
    <row r="111" spans="1:14">
      <c r="A111" s="668" t="s">
        <v>1212</v>
      </c>
      <c r="B111" s="666">
        <v>45</v>
      </c>
      <c r="C111" s="199">
        <v>41750</v>
      </c>
      <c r="D111" s="199">
        <v>41750</v>
      </c>
      <c r="E111" s="667" t="s">
        <v>197</v>
      </c>
      <c r="F111" s="668" t="s">
        <v>1028</v>
      </c>
      <c r="G111" s="669" t="s">
        <v>640</v>
      </c>
      <c r="H111" s="668">
        <v>845</v>
      </c>
      <c r="I111" s="666">
        <v>845</v>
      </c>
      <c r="J111" s="668"/>
      <c r="K111" s="395" t="s">
        <v>671</v>
      </c>
      <c r="L111" s="481">
        <v>6</v>
      </c>
      <c r="M111" s="481">
        <v>42</v>
      </c>
      <c r="N111" s="482">
        <v>41752</v>
      </c>
    </row>
    <row r="112" spans="1:14">
      <c r="A112" s="665" t="s">
        <v>1212</v>
      </c>
      <c r="B112" s="666">
        <v>45</v>
      </c>
      <c r="C112" s="199">
        <v>41750</v>
      </c>
      <c r="D112" s="199">
        <v>41750</v>
      </c>
      <c r="E112" s="668" t="s">
        <v>179</v>
      </c>
      <c r="F112" s="668" t="s">
        <v>1028</v>
      </c>
      <c r="G112" s="668" t="s">
        <v>1029</v>
      </c>
      <c r="H112" s="668">
        <v>446</v>
      </c>
      <c r="I112" s="666">
        <v>446</v>
      </c>
      <c r="J112" s="668"/>
      <c r="K112" s="668" t="s">
        <v>671</v>
      </c>
      <c r="L112" s="481">
        <v>2</v>
      </c>
      <c r="M112" s="481">
        <v>8</v>
      </c>
      <c r="N112" s="482">
        <v>41751</v>
      </c>
    </row>
    <row r="113" spans="1:14">
      <c r="A113" s="665" t="s">
        <v>1212</v>
      </c>
      <c r="B113" s="666">
        <v>45</v>
      </c>
      <c r="C113" s="199">
        <v>41750</v>
      </c>
      <c r="D113" s="199">
        <v>41750</v>
      </c>
      <c r="E113" s="668" t="s">
        <v>225</v>
      </c>
      <c r="F113" s="668" t="s">
        <v>1028</v>
      </c>
      <c r="G113" s="668" t="s">
        <v>639</v>
      </c>
      <c r="H113" s="668">
        <v>74</v>
      </c>
      <c r="I113" s="666">
        <v>74</v>
      </c>
      <c r="J113" s="668"/>
      <c r="K113" s="395" t="s">
        <v>671</v>
      </c>
      <c r="L113" s="484">
        <v>5</v>
      </c>
      <c r="M113" s="484">
        <v>35</v>
      </c>
      <c r="N113" s="482">
        <v>41753</v>
      </c>
    </row>
    <row r="114" spans="1:14">
      <c r="A114" s="665" t="s">
        <v>1212</v>
      </c>
      <c r="B114" s="666">
        <v>45</v>
      </c>
      <c r="C114" s="199">
        <v>41750</v>
      </c>
      <c r="D114" s="199">
        <v>41750</v>
      </c>
      <c r="E114" s="668" t="s">
        <v>173</v>
      </c>
      <c r="F114" s="668" t="s">
        <v>1028</v>
      </c>
      <c r="G114" s="669" t="s">
        <v>641</v>
      </c>
      <c r="H114" s="668">
        <v>14</v>
      </c>
      <c r="I114" s="666">
        <v>14</v>
      </c>
      <c r="J114" s="668"/>
      <c r="K114" s="668" t="s">
        <v>671</v>
      </c>
      <c r="L114" s="481">
        <v>2</v>
      </c>
      <c r="M114" s="481">
        <v>8</v>
      </c>
      <c r="N114" s="482">
        <v>41752</v>
      </c>
    </row>
    <row r="115" spans="1:14">
      <c r="A115" s="668" t="s">
        <v>1212</v>
      </c>
      <c r="B115" s="666">
        <v>45</v>
      </c>
      <c r="C115" s="199">
        <v>41750</v>
      </c>
      <c r="D115" s="199">
        <v>41750</v>
      </c>
      <c r="E115" s="670" t="s">
        <v>174</v>
      </c>
      <c r="F115" s="668" t="s">
        <v>1028</v>
      </c>
      <c r="G115" s="669" t="s">
        <v>641</v>
      </c>
      <c r="H115" s="671">
        <v>2</v>
      </c>
      <c r="I115" s="670"/>
      <c r="J115" s="395" t="s">
        <v>1033</v>
      </c>
      <c r="K115" s="668" t="s">
        <v>671</v>
      </c>
      <c r="L115" s="672">
        <v>2</v>
      </c>
      <c r="M115" s="672">
        <v>8</v>
      </c>
      <c r="N115" s="482">
        <v>41752</v>
      </c>
    </row>
    <row r="116" spans="1:14">
      <c r="A116" s="665" t="s">
        <v>1212</v>
      </c>
      <c r="B116" s="666">
        <v>45</v>
      </c>
      <c r="C116" s="199">
        <v>41750</v>
      </c>
      <c r="D116" s="199">
        <v>41750</v>
      </c>
      <c r="E116" s="668" t="s">
        <v>178</v>
      </c>
      <c r="F116" s="668" t="s">
        <v>1028</v>
      </c>
      <c r="G116" s="668" t="s">
        <v>1032</v>
      </c>
      <c r="H116" s="371">
        <v>4</v>
      </c>
      <c r="I116" s="485"/>
      <c r="J116" s="668" t="s">
        <v>1033</v>
      </c>
      <c r="K116" s="668" t="s">
        <v>679</v>
      </c>
      <c r="L116" s="481">
        <v>4</v>
      </c>
      <c r="M116" s="481"/>
      <c r="N116" s="482">
        <v>41752</v>
      </c>
    </row>
    <row r="117" spans="1:14">
      <c r="A117" s="665" t="s">
        <v>1213</v>
      </c>
      <c r="B117" s="752" t="s">
        <v>681</v>
      </c>
      <c r="C117" s="199">
        <v>41750</v>
      </c>
      <c r="D117" s="199">
        <v>41750</v>
      </c>
      <c r="E117" s="667" t="s">
        <v>197</v>
      </c>
      <c r="F117" s="668" t="s">
        <v>1028</v>
      </c>
      <c r="G117" s="669" t="s">
        <v>640</v>
      </c>
      <c r="H117" s="668">
        <v>786</v>
      </c>
      <c r="I117" s="666">
        <v>786</v>
      </c>
      <c r="J117" s="668"/>
      <c r="K117" s="395" t="s">
        <v>671</v>
      </c>
      <c r="L117" s="481">
        <v>6</v>
      </c>
      <c r="M117" s="481">
        <v>42</v>
      </c>
      <c r="N117" s="482">
        <v>41752</v>
      </c>
    </row>
    <row r="118" spans="1:14">
      <c r="A118" s="668" t="s">
        <v>1213</v>
      </c>
      <c r="B118" s="752" t="s">
        <v>681</v>
      </c>
      <c r="C118" s="199">
        <v>41750</v>
      </c>
      <c r="D118" s="199">
        <v>41750</v>
      </c>
      <c r="E118" s="668" t="s">
        <v>179</v>
      </c>
      <c r="F118" s="668" t="s">
        <v>1028</v>
      </c>
      <c r="G118" s="668" t="s">
        <v>1029</v>
      </c>
      <c r="H118" s="668">
        <v>442</v>
      </c>
      <c r="I118" s="666">
        <v>442</v>
      </c>
      <c r="J118" s="668"/>
      <c r="K118" s="668" t="s">
        <v>671</v>
      </c>
      <c r="L118" s="481">
        <v>2</v>
      </c>
      <c r="M118" s="481">
        <v>8</v>
      </c>
      <c r="N118" s="482">
        <v>41751</v>
      </c>
    </row>
    <row r="119" spans="1:14">
      <c r="A119" s="685" t="s">
        <v>1213</v>
      </c>
      <c r="B119" s="752" t="s">
        <v>681</v>
      </c>
      <c r="C119" s="199">
        <v>41750</v>
      </c>
      <c r="D119" s="199">
        <v>41750</v>
      </c>
      <c r="E119" s="668" t="s">
        <v>225</v>
      </c>
      <c r="F119" s="668" t="s">
        <v>1028</v>
      </c>
      <c r="G119" s="668" t="s">
        <v>639</v>
      </c>
      <c r="H119" s="668">
        <v>78</v>
      </c>
      <c r="I119" s="666">
        <v>78</v>
      </c>
      <c r="J119" s="668"/>
      <c r="K119" s="395" t="s">
        <v>671</v>
      </c>
      <c r="L119" s="484">
        <v>5</v>
      </c>
      <c r="M119" s="484">
        <v>35</v>
      </c>
      <c r="N119" s="482">
        <v>41753</v>
      </c>
    </row>
    <row r="120" spans="1:14">
      <c r="A120" s="668" t="s">
        <v>1213</v>
      </c>
      <c r="B120" s="752" t="s">
        <v>681</v>
      </c>
      <c r="C120" s="199">
        <v>41750</v>
      </c>
      <c r="D120" s="199">
        <v>41750</v>
      </c>
      <c r="E120" s="668" t="s">
        <v>173</v>
      </c>
      <c r="F120" s="668" t="s">
        <v>1028</v>
      </c>
      <c r="G120" s="669" t="s">
        <v>641</v>
      </c>
      <c r="H120" s="668">
        <v>12</v>
      </c>
      <c r="I120" s="666">
        <v>12</v>
      </c>
      <c r="J120" s="668"/>
      <c r="K120" s="668" t="s">
        <v>671</v>
      </c>
      <c r="L120" s="481">
        <v>2</v>
      </c>
      <c r="M120" s="481">
        <v>8</v>
      </c>
      <c r="N120" s="482">
        <v>41752</v>
      </c>
    </row>
    <row r="121" spans="1:14">
      <c r="A121" s="668" t="s">
        <v>1213</v>
      </c>
      <c r="B121" s="752" t="s">
        <v>681</v>
      </c>
      <c r="C121" s="199">
        <v>41750</v>
      </c>
      <c r="D121" s="199">
        <v>41750</v>
      </c>
      <c r="E121" s="670" t="s">
        <v>174</v>
      </c>
      <c r="F121" s="668" t="s">
        <v>1028</v>
      </c>
      <c r="G121" s="669" t="s">
        <v>641</v>
      </c>
      <c r="H121" s="671">
        <v>2</v>
      </c>
      <c r="I121" s="670"/>
      <c r="J121" s="395" t="s">
        <v>1033</v>
      </c>
      <c r="K121" s="668" t="s">
        <v>671</v>
      </c>
      <c r="L121" s="672">
        <v>2</v>
      </c>
      <c r="M121" s="672">
        <v>8</v>
      </c>
      <c r="N121" s="482">
        <v>41752</v>
      </c>
    </row>
    <row r="122" spans="1:14">
      <c r="A122" s="668" t="s">
        <v>1213</v>
      </c>
      <c r="B122" s="752" t="s">
        <v>681</v>
      </c>
      <c r="C122" s="199">
        <v>41750</v>
      </c>
      <c r="D122" s="199">
        <v>41750</v>
      </c>
      <c r="E122" s="668" t="s">
        <v>178</v>
      </c>
      <c r="F122" s="668" t="s">
        <v>1028</v>
      </c>
      <c r="G122" s="668" t="s">
        <v>1032</v>
      </c>
      <c r="H122" s="371">
        <v>4</v>
      </c>
      <c r="I122" s="485"/>
      <c r="J122" s="668" t="s">
        <v>1033</v>
      </c>
      <c r="K122" s="668" t="s">
        <v>679</v>
      </c>
      <c r="L122" s="481">
        <v>4</v>
      </c>
      <c r="M122" s="481"/>
      <c r="N122" s="482">
        <v>41752</v>
      </c>
    </row>
    <row r="123" spans="1:14">
      <c r="A123" s="665" t="s">
        <v>1213</v>
      </c>
      <c r="B123" s="666" t="s">
        <v>681</v>
      </c>
      <c r="C123" s="199">
        <v>41750</v>
      </c>
      <c r="D123" s="199">
        <v>41750</v>
      </c>
      <c r="E123" s="667" t="s">
        <v>175</v>
      </c>
      <c r="F123" s="665" t="s">
        <v>1028</v>
      </c>
      <c r="G123" s="673" t="s">
        <v>1034</v>
      </c>
      <c r="H123" s="268">
        <v>1.8</v>
      </c>
      <c r="I123" s="486">
        <v>1.8</v>
      </c>
      <c r="J123" s="674"/>
      <c r="K123" s="668" t="s">
        <v>671</v>
      </c>
      <c r="L123" s="672">
        <v>0.1</v>
      </c>
      <c r="M123" s="672"/>
      <c r="N123" s="482">
        <v>41764</v>
      </c>
    </row>
    <row r="124" spans="1:14">
      <c r="A124" s="665" t="s">
        <v>1213</v>
      </c>
      <c r="B124" s="666" t="s">
        <v>681</v>
      </c>
      <c r="C124" s="199">
        <v>41750</v>
      </c>
      <c r="D124" s="199">
        <v>41750</v>
      </c>
      <c r="E124" s="667" t="s">
        <v>175</v>
      </c>
      <c r="F124" s="665" t="s">
        <v>1028</v>
      </c>
      <c r="G124" s="673" t="s">
        <v>1034</v>
      </c>
      <c r="H124" s="268">
        <v>2.1</v>
      </c>
      <c r="I124" s="486">
        <v>2.1</v>
      </c>
      <c r="J124" s="674"/>
      <c r="K124" s="668" t="s">
        <v>671</v>
      </c>
      <c r="L124" s="672">
        <v>0.1</v>
      </c>
      <c r="M124" s="672"/>
      <c r="N124" s="482">
        <v>41764</v>
      </c>
    </row>
    <row r="125" spans="1:14">
      <c r="A125" s="668" t="s">
        <v>1214</v>
      </c>
      <c r="B125" s="666" t="s">
        <v>1199</v>
      </c>
      <c r="C125" s="199">
        <v>41750</v>
      </c>
      <c r="D125" s="199">
        <v>41750</v>
      </c>
      <c r="E125" s="667" t="s">
        <v>197</v>
      </c>
      <c r="F125" s="668" t="s">
        <v>1028</v>
      </c>
      <c r="G125" s="669" t="s">
        <v>640</v>
      </c>
      <c r="H125" s="668">
        <v>824</v>
      </c>
      <c r="I125" s="666">
        <v>824</v>
      </c>
      <c r="J125" s="668"/>
      <c r="K125" s="395" t="s">
        <v>671</v>
      </c>
      <c r="L125" s="481">
        <v>6</v>
      </c>
      <c r="M125" s="481">
        <v>42</v>
      </c>
      <c r="N125" s="482">
        <v>41752</v>
      </c>
    </row>
    <row r="126" spans="1:14">
      <c r="A126" s="668" t="s">
        <v>1214</v>
      </c>
      <c r="B126" s="666" t="s">
        <v>1199</v>
      </c>
      <c r="C126" s="199">
        <v>41750</v>
      </c>
      <c r="D126" s="199">
        <v>41750</v>
      </c>
      <c r="E126" s="668" t="s">
        <v>179</v>
      </c>
      <c r="F126" s="668" t="s">
        <v>1028</v>
      </c>
      <c r="G126" s="668" t="s">
        <v>1029</v>
      </c>
      <c r="H126" s="668">
        <v>436</v>
      </c>
      <c r="I126" s="666">
        <v>436</v>
      </c>
      <c r="J126" s="668"/>
      <c r="K126" s="668" t="s">
        <v>671</v>
      </c>
      <c r="L126" s="481">
        <v>2</v>
      </c>
      <c r="M126" s="481">
        <v>8</v>
      </c>
      <c r="N126" s="482">
        <v>41751</v>
      </c>
    </row>
    <row r="127" spans="1:14">
      <c r="A127" s="685" t="s">
        <v>1214</v>
      </c>
      <c r="B127" s="666" t="s">
        <v>1199</v>
      </c>
      <c r="C127" s="199">
        <v>41750</v>
      </c>
      <c r="D127" s="199">
        <v>41750</v>
      </c>
      <c r="E127" s="668" t="s">
        <v>225</v>
      </c>
      <c r="F127" s="668" t="s">
        <v>1028</v>
      </c>
      <c r="G127" s="668" t="s">
        <v>639</v>
      </c>
      <c r="H127" s="668">
        <v>172</v>
      </c>
      <c r="I127" s="666">
        <v>172</v>
      </c>
      <c r="J127" s="668"/>
      <c r="K127" s="395" t="s">
        <v>671</v>
      </c>
      <c r="L127" s="484">
        <v>5</v>
      </c>
      <c r="M127" s="484">
        <v>35</v>
      </c>
      <c r="N127" s="482">
        <v>41753</v>
      </c>
    </row>
    <row r="128" spans="1:14">
      <c r="A128" s="668" t="s">
        <v>1214</v>
      </c>
      <c r="B128" s="666" t="s">
        <v>1199</v>
      </c>
      <c r="C128" s="199">
        <v>41750</v>
      </c>
      <c r="D128" s="199">
        <v>41750</v>
      </c>
      <c r="E128" s="668" t="s">
        <v>173</v>
      </c>
      <c r="F128" s="668" t="s">
        <v>1028</v>
      </c>
      <c r="G128" s="669" t="s">
        <v>641</v>
      </c>
      <c r="H128" s="668">
        <v>20</v>
      </c>
      <c r="I128" s="666">
        <v>20</v>
      </c>
      <c r="J128" s="668"/>
      <c r="K128" s="668" t="s">
        <v>671</v>
      </c>
      <c r="L128" s="481">
        <v>2</v>
      </c>
      <c r="M128" s="481">
        <v>8</v>
      </c>
      <c r="N128" s="482">
        <v>41752</v>
      </c>
    </row>
    <row r="129" spans="1:14">
      <c r="A129" s="668" t="s">
        <v>1214</v>
      </c>
      <c r="B129" s="666" t="s">
        <v>1199</v>
      </c>
      <c r="C129" s="199">
        <v>41750</v>
      </c>
      <c r="D129" s="199">
        <v>41750</v>
      </c>
      <c r="E129" s="670" t="s">
        <v>174</v>
      </c>
      <c r="F129" s="668" t="s">
        <v>1028</v>
      </c>
      <c r="G129" s="669" t="s">
        <v>641</v>
      </c>
      <c r="H129" s="671">
        <v>4</v>
      </c>
      <c r="I129" s="670">
        <v>4</v>
      </c>
      <c r="J129" s="395" t="s">
        <v>1031</v>
      </c>
      <c r="K129" s="668" t="s">
        <v>671</v>
      </c>
      <c r="L129" s="672">
        <v>2</v>
      </c>
      <c r="M129" s="672">
        <v>8</v>
      </c>
      <c r="N129" s="482">
        <v>41752</v>
      </c>
    </row>
    <row r="130" spans="1:14">
      <c r="A130" s="668" t="s">
        <v>1214</v>
      </c>
      <c r="B130" s="666" t="s">
        <v>1199</v>
      </c>
      <c r="C130" s="199">
        <v>41750</v>
      </c>
      <c r="D130" s="199">
        <v>41750</v>
      </c>
      <c r="E130" s="668" t="s">
        <v>178</v>
      </c>
      <c r="F130" s="668" t="s">
        <v>1028</v>
      </c>
      <c r="G130" s="668" t="s">
        <v>1032</v>
      </c>
      <c r="H130" s="371">
        <v>4</v>
      </c>
      <c r="I130" s="485"/>
      <c r="J130" s="668" t="s">
        <v>1033</v>
      </c>
      <c r="K130" s="668" t="s">
        <v>679</v>
      </c>
      <c r="L130" s="481">
        <v>4</v>
      </c>
      <c r="M130" s="481"/>
      <c r="N130" s="482">
        <v>41752</v>
      </c>
    </row>
    <row r="132" spans="1:14">
      <c r="A132" s="665" t="s">
        <v>1220</v>
      </c>
      <c r="B132" s="666" t="s">
        <v>678</v>
      </c>
      <c r="C132" s="199">
        <v>41778</v>
      </c>
      <c r="D132" s="199">
        <v>41778</v>
      </c>
      <c r="E132" s="667" t="s">
        <v>197</v>
      </c>
      <c r="F132" s="668" t="s">
        <v>1028</v>
      </c>
      <c r="G132" s="669" t="s">
        <v>640</v>
      </c>
      <c r="H132" s="668">
        <v>785</v>
      </c>
      <c r="I132" s="666">
        <v>785</v>
      </c>
      <c r="J132" s="668"/>
      <c r="K132" s="395" t="s">
        <v>671</v>
      </c>
      <c r="L132" s="481">
        <v>6</v>
      </c>
      <c r="M132" s="481">
        <v>42</v>
      </c>
      <c r="N132" s="482">
        <v>41781</v>
      </c>
    </row>
    <row r="133" spans="1:14">
      <c r="A133" s="685" t="s">
        <v>1220</v>
      </c>
      <c r="B133" s="666" t="s">
        <v>678</v>
      </c>
      <c r="C133" s="199">
        <v>41778</v>
      </c>
      <c r="D133" s="199">
        <v>41778</v>
      </c>
      <c r="E133" s="668" t="s">
        <v>179</v>
      </c>
      <c r="F133" s="668" t="s">
        <v>1028</v>
      </c>
      <c r="G133" s="668" t="s">
        <v>1029</v>
      </c>
      <c r="H133" s="668">
        <v>363</v>
      </c>
      <c r="I133" s="666">
        <v>363</v>
      </c>
      <c r="J133" s="668"/>
      <c r="K133" s="668" t="s">
        <v>671</v>
      </c>
      <c r="L133" s="481">
        <v>2</v>
      </c>
      <c r="M133" s="481">
        <v>8</v>
      </c>
      <c r="N133" s="482">
        <v>41779</v>
      </c>
    </row>
    <row r="134" spans="1:14">
      <c r="A134" s="685" t="s">
        <v>1220</v>
      </c>
      <c r="B134" s="666" t="s">
        <v>678</v>
      </c>
      <c r="C134" s="199">
        <v>41778</v>
      </c>
      <c r="D134" s="199">
        <v>41778</v>
      </c>
      <c r="E134" s="668" t="s">
        <v>225</v>
      </c>
      <c r="F134" s="668" t="s">
        <v>1028</v>
      </c>
      <c r="G134" s="668" t="s">
        <v>639</v>
      </c>
      <c r="H134" s="668">
        <v>21</v>
      </c>
      <c r="I134" s="666">
        <v>21</v>
      </c>
      <c r="J134" s="668" t="s">
        <v>1031</v>
      </c>
      <c r="K134" s="395" t="s">
        <v>671</v>
      </c>
      <c r="L134" s="484">
        <v>5</v>
      </c>
      <c r="M134" s="484">
        <v>35</v>
      </c>
      <c r="N134" s="482">
        <v>41782</v>
      </c>
    </row>
    <row r="135" spans="1:14">
      <c r="A135" s="685" t="s">
        <v>1220</v>
      </c>
      <c r="B135" s="666" t="s">
        <v>678</v>
      </c>
      <c r="C135" s="199">
        <v>41778</v>
      </c>
      <c r="D135" s="199">
        <v>41778</v>
      </c>
      <c r="E135" s="668" t="s">
        <v>173</v>
      </c>
      <c r="F135" s="668" t="s">
        <v>1028</v>
      </c>
      <c r="G135" s="669" t="s">
        <v>641</v>
      </c>
      <c r="H135" s="668">
        <v>42</v>
      </c>
      <c r="I135" s="666">
        <v>42</v>
      </c>
      <c r="J135" s="668"/>
      <c r="K135" s="668" t="s">
        <v>671</v>
      </c>
      <c r="L135" s="481">
        <v>2</v>
      </c>
      <c r="M135" s="481">
        <v>8</v>
      </c>
      <c r="N135" s="482">
        <v>41781</v>
      </c>
    </row>
    <row r="136" spans="1:14">
      <c r="A136" s="668" t="s">
        <v>1220</v>
      </c>
      <c r="B136" s="666" t="s">
        <v>678</v>
      </c>
      <c r="C136" s="199">
        <v>41778</v>
      </c>
      <c r="D136" s="199">
        <v>41778</v>
      </c>
      <c r="E136" s="670" t="s">
        <v>174</v>
      </c>
      <c r="F136" s="668" t="s">
        <v>1028</v>
      </c>
      <c r="G136" s="669" t="s">
        <v>641</v>
      </c>
      <c r="H136" s="671">
        <v>6</v>
      </c>
      <c r="I136" s="670">
        <v>6</v>
      </c>
      <c r="J136" s="395" t="s">
        <v>1031</v>
      </c>
      <c r="K136" s="668" t="s">
        <v>671</v>
      </c>
      <c r="L136" s="672">
        <v>2</v>
      </c>
      <c r="M136" s="672">
        <v>8</v>
      </c>
      <c r="N136" s="482">
        <v>41781</v>
      </c>
    </row>
    <row r="137" spans="1:14">
      <c r="A137" s="685" t="s">
        <v>1220</v>
      </c>
      <c r="B137" s="666" t="s">
        <v>678</v>
      </c>
      <c r="C137" s="199">
        <v>41778</v>
      </c>
      <c r="D137" s="199">
        <v>41778</v>
      </c>
      <c r="E137" s="668" t="s">
        <v>178</v>
      </c>
      <c r="F137" s="668" t="s">
        <v>1028</v>
      </c>
      <c r="G137" s="668" t="s">
        <v>1032</v>
      </c>
      <c r="H137" s="371">
        <v>16</v>
      </c>
      <c r="I137" s="485">
        <v>16</v>
      </c>
      <c r="J137" s="668"/>
      <c r="K137" s="668" t="s">
        <v>679</v>
      </c>
      <c r="L137" s="481">
        <v>4</v>
      </c>
      <c r="M137" s="481"/>
      <c r="N137" s="482">
        <v>41782</v>
      </c>
    </row>
    <row r="138" spans="1:14">
      <c r="A138" s="665" t="s">
        <v>1221</v>
      </c>
      <c r="B138" s="666" t="s">
        <v>680</v>
      </c>
      <c r="C138" s="199">
        <v>41778</v>
      </c>
      <c r="D138" s="199">
        <v>41778</v>
      </c>
      <c r="E138" s="667" t="s">
        <v>197</v>
      </c>
      <c r="F138" s="668" t="s">
        <v>1028</v>
      </c>
      <c r="G138" s="669" t="s">
        <v>640</v>
      </c>
      <c r="H138" s="668">
        <v>747</v>
      </c>
      <c r="I138" s="666">
        <v>747</v>
      </c>
      <c r="J138" s="668"/>
      <c r="K138" s="395" t="s">
        <v>671</v>
      </c>
      <c r="L138" s="481">
        <v>6</v>
      </c>
      <c r="M138" s="481">
        <v>42</v>
      </c>
      <c r="N138" s="482">
        <v>41781</v>
      </c>
    </row>
    <row r="139" spans="1:14">
      <c r="A139" s="685" t="s">
        <v>1221</v>
      </c>
      <c r="B139" s="666" t="s">
        <v>680</v>
      </c>
      <c r="C139" s="199">
        <v>41778</v>
      </c>
      <c r="D139" s="199">
        <v>41778</v>
      </c>
      <c r="E139" s="668" t="s">
        <v>179</v>
      </c>
      <c r="F139" s="668" t="s">
        <v>1028</v>
      </c>
      <c r="G139" s="668" t="s">
        <v>1029</v>
      </c>
      <c r="H139" s="668">
        <v>275</v>
      </c>
      <c r="I139" s="666">
        <v>275</v>
      </c>
      <c r="J139" s="668"/>
      <c r="K139" s="668" t="s">
        <v>671</v>
      </c>
      <c r="L139" s="481">
        <v>2</v>
      </c>
      <c r="M139" s="481">
        <v>8</v>
      </c>
      <c r="N139" s="482">
        <v>41779</v>
      </c>
    </row>
    <row r="140" spans="1:14">
      <c r="A140" s="685" t="s">
        <v>1221</v>
      </c>
      <c r="B140" s="666" t="s">
        <v>680</v>
      </c>
      <c r="C140" s="199">
        <v>41778</v>
      </c>
      <c r="D140" s="199">
        <v>41778</v>
      </c>
      <c r="E140" s="668" t="s">
        <v>225</v>
      </c>
      <c r="F140" s="668" t="s">
        <v>1028</v>
      </c>
      <c r="G140" s="668" t="s">
        <v>639</v>
      </c>
      <c r="H140" s="668">
        <v>33</v>
      </c>
      <c r="I140" s="666">
        <v>33</v>
      </c>
      <c r="J140" s="668" t="s">
        <v>1031</v>
      </c>
      <c r="K140" s="395" t="s">
        <v>671</v>
      </c>
      <c r="L140" s="484">
        <v>5</v>
      </c>
      <c r="M140" s="484">
        <v>35</v>
      </c>
      <c r="N140" s="482">
        <v>41782</v>
      </c>
    </row>
    <row r="141" spans="1:14">
      <c r="A141" s="685" t="s">
        <v>1221</v>
      </c>
      <c r="B141" s="666" t="s">
        <v>680</v>
      </c>
      <c r="C141" s="199">
        <v>41778</v>
      </c>
      <c r="D141" s="199">
        <v>41778</v>
      </c>
      <c r="E141" s="668" t="s">
        <v>173</v>
      </c>
      <c r="F141" s="668" t="s">
        <v>1028</v>
      </c>
      <c r="G141" s="669" t="s">
        <v>641</v>
      </c>
      <c r="H141" s="668">
        <v>87</v>
      </c>
      <c r="I141" s="666">
        <v>87</v>
      </c>
      <c r="J141" s="668"/>
      <c r="K141" s="668" t="s">
        <v>671</v>
      </c>
      <c r="L141" s="481">
        <v>2</v>
      </c>
      <c r="M141" s="481">
        <v>8</v>
      </c>
      <c r="N141" s="482">
        <v>41781</v>
      </c>
    </row>
    <row r="142" spans="1:14">
      <c r="A142" s="668" t="s">
        <v>1221</v>
      </c>
      <c r="B142" s="666" t="s">
        <v>680</v>
      </c>
      <c r="C142" s="199">
        <v>41778</v>
      </c>
      <c r="D142" s="199">
        <v>41778</v>
      </c>
      <c r="E142" s="670" t="s">
        <v>174</v>
      </c>
      <c r="F142" s="668" t="s">
        <v>1028</v>
      </c>
      <c r="G142" s="669" t="s">
        <v>641</v>
      </c>
      <c r="H142" s="671">
        <v>10</v>
      </c>
      <c r="I142" s="670">
        <v>10</v>
      </c>
      <c r="J142" s="395"/>
      <c r="K142" s="668" t="s">
        <v>671</v>
      </c>
      <c r="L142" s="672">
        <v>2</v>
      </c>
      <c r="M142" s="672">
        <v>8</v>
      </c>
      <c r="N142" s="482">
        <v>41781</v>
      </c>
    </row>
    <row r="143" spans="1:14">
      <c r="A143" s="685" t="s">
        <v>1221</v>
      </c>
      <c r="B143" s="666" t="s">
        <v>680</v>
      </c>
      <c r="C143" s="199">
        <v>41778</v>
      </c>
      <c r="D143" s="199">
        <v>41778</v>
      </c>
      <c r="E143" s="668" t="s">
        <v>178</v>
      </c>
      <c r="F143" s="668" t="s">
        <v>1028</v>
      </c>
      <c r="G143" s="668" t="s">
        <v>1032</v>
      </c>
      <c r="H143" s="371">
        <v>38</v>
      </c>
      <c r="I143" s="485">
        <v>38</v>
      </c>
      <c r="J143" s="668"/>
      <c r="K143" s="668" t="s">
        <v>679</v>
      </c>
      <c r="L143" s="481">
        <v>4</v>
      </c>
      <c r="M143" s="481"/>
      <c r="N143" s="482">
        <v>41782</v>
      </c>
    </row>
    <row r="144" spans="1:14">
      <c r="A144" s="668" t="s">
        <v>1222</v>
      </c>
      <c r="B144" s="666">
        <v>45</v>
      </c>
      <c r="C144" s="199">
        <v>41778</v>
      </c>
      <c r="D144" s="199">
        <v>41778</v>
      </c>
      <c r="E144" s="667" t="s">
        <v>197</v>
      </c>
      <c r="F144" s="668" t="s">
        <v>1028</v>
      </c>
      <c r="G144" s="669" t="s">
        <v>640</v>
      </c>
      <c r="H144" s="668">
        <v>883</v>
      </c>
      <c r="I144" s="666">
        <v>883</v>
      </c>
      <c r="J144" s="668"/>
      <c r="K144" s="395" t="s">
        <v>671</v>
      </c>
      <c r="L144" s="481">
        <v>6</v>
      </c>
      <c r="M144" s="481">
        <v>42</v>
      </c>
      <c r="N144" s="482">
        <v>41781</v>
      </c>
    </row>
    <row r="145" spans="1:14">
      <c r="A145" s="665" t="s">
        <v>1222</v>
      </c>
      <c r="B145" s="666">
        <v>45</v>
      </c>
      <c r="C145" s="199">
        <v>41778</v>
      </c>
      <c r="D145" s="199">
        <v>41778</v>
      </c>
      <c r="E145" s="668" t="s">
        <v>179</v>
      </c>
      <c r="F145" s="668" t="s">
        <v>1028</v>
      </c>
      <c r="G145" s="668" t="s">
        <v>1029</v>
      </c>
      <c r="H145" s="668">
        <v>312</v>
      </c>
      <c r="I145" s="666">
        <v>312</v>
      </c>
      <c r="J145" s="668"/>
      <c r="K145" s="668" t="s">
        <v>671</v>
      </c>
      <c r="L145" s="481">
        <v>2</v>
      </c>
      <c r="M145" s="481">
        <v>8</v>
      </c>
      <c r="N145" s="482">
        <v>41779</v>
      </c>
    </row>
    <row r="146" spans="1:14">
      <c r="A146" s="665" t="s">
        <v>1222</v>
      </c>
      <c r="B146" s="666">
        <v>45</v>
      </c>
      <c r="C146" s="199">
        <v>41778</v>
      </c>
      <c r="D146" s="199">
        <v>41778</v>
      </c>
      <c r="E146" s="668" t="s">
        <v>225</v>
      </c>
      <c r="F146" s="668" t="s">
        <v>1028</v>
      </c>
      <c r="G146" s="668" t="s">
        <v>639</v>
      </c>
      <c r="H146" s="668">
        <v>24</v>
      </c>
      <c r="I146" s="666">
        <v>24</v>
      </c>
      <c r="J146" s="668" t="s">
        <v>1031</v>
      </c>
      <c r="K146" s="395" t="s">
        <v>671</v>
      </c>
      <c r="L146" s="484">
        <v>5</v>
      </c>
      <c r="M146" s="484">
        <v>35</v>
      </c>
      <c r="N146" s="482">
        <v>41782</v>
      </c>
    </row>
    <row r="147" spans="1:14">
      <c r="A147" s="665" t="s">
        <v>1222</v>
      </c>
      <c r="B147" s="666">
        <v>45</v>
      </c>
      <c r="C147" s="199">
        <v>41778</v>
      </c>
      <c r="D147" s="199">
        <v>41778</v>
      </c>
      <c r="E147" s="668" t="s">
        <v>173</v>
      </c>
      <c r="F147" s="668" t="s">
        <v>1028</v>
      </c>
      <c r="G147" s="669" t="s">
        <v>641</v>
      </c>
      <c r="H147" s="668">
        <v>3</v>
      </c>
      <c r="I147" s="666">
        <v>3</v>
      </c>
      <c r="J147" s="668" t="s">
        <v>1031</v>
      </c>
      <c r="K147" s="668" t="s">
        <v>671</v>
      </c>
      <c r="L147" s="481">
        <v>2</v>
      </c>
      <c r="M147" s="481">
        <v>8</v>
      </c>
      <c r="N147" s="482">
        <v>41781</v>
      </c>
    </row>
    <row r="148" spans="1:14">
      <c r="A148" s="668" t="s">
        <v>1222</v>
      </c>
      <c r="B148" s="666">
        <v>45</v>
      </c>
      <c r="C148" s="199">
        <v>41778</v>
      </c>
      <c r="D148" s="199">
        <v>41778</v>
      </c>
      <c r="E148" s="670" t="s">
        <v>174</v>
      </c>
      <c r="F148" s="668" t="s">
        <v>1028</v>
      </c>
      <c r="G148" s="669" t="s">
        <v>641</v>
      </c>
      <c r="H148" s="671">
        <v>6</v>
      </c>
      <c r="I148" s="670">
        <v>6</v>
      </c>
      <c r="J148" s="395" t="s">
        <v>1031</v>
      </c>
      <c r="K148" s="668" t="s">
        <v>671</v>
      </c>
      <c r="L148" s="672">
        <v>2</v>
      </c>
      <c r="M148" s="672">
        <v>8</v>
      </c>
      <c r="N148" s="482">
        <v>41781</v>
      </c>
    </row>
    <row r="149" spans="1:14">
      <c r="A149" s="665" t="s">
        <v>1222</v>
      </c>
      <c r="B149" s="666">
        <v>45</v>
      </c>
      <c r="C149" s="199">
        <v>41778</v>
      </c>
      <c r="D149" s="199">
        <v>41778</v>
      </c>
      <c r="E149" s="668" t="s">
        <v>178</v>
      </c>
      <c r="F149" s="668" t="s">
        <v>1028</v>
      </c>
      <c r="G149" s="668" t="s">
        <v>1032</v>
      </c>
      <c r="H149" s="371">
        <v>12</v>
      </c>
      <c r="I149" s="485">
        <v>12</v>
      </c>
      <c r="J149" s="668"/>
      <c r="K149" s="668" t="s">
        <v>679</v>
      </c>
      <c r="L149" s="481">
        <v>4</v>
      </c>
      <c r="M149" s="481"/>
      <c r="N149" s="482">
        <v>41782</v>
      </c>
    </row>
    <row r="150" spans="1:14">
      <c r="A150" s="665" t="s">
        <v>1223</v>
      </c>
      <c r="B150" s="752" t="s">
        <v>681</v>
      </c>
      <c r="C150" s="199">
        <v>41778</v>
      </c>
      <c r="D150" s="199">
        <v>41778</v>
      </c>
      <c r="E150" s="667" t="s">
        <v>197</v>
      </c>
      <c r="F150" s="668" t="s">
        <v>1028</v>
      </c>
      <c r="G150" s="669" t="s">
        <v>640</v>
      </c>
      <c r="H150" s="668">
        <v>656</v>
      </c>
      <c r="I150" s="666">
        <v>656</v>
      </c>
      <c r="J150" s="668"/>
      <c r="K150" s="395" t="s">
        <v>671</v>
      </c>
      <c r="L150" s="481">
        <v>6</v>
      </c>
      <c r="M150" s="481">
        <v>42</v>
      </c>
      <c r="N150" s="482">
        <v>41781</v>
      </c>
    </row>
    <row r="151" spans="1:14">
      <c r="A151" s="668" t="s">
        <v>1223</v>
      </c>
      <c r="B151" s="752" t="s">
        <v>681</v>
      </c>
      <c r="C151" s="199">
        <v>41778</v>
      </c>
      <c r="D151" s="199">
        <v>41778</v>
      </c>
      <c r="E151" s="668" t="s">
        <v>179</v>
      </c>
      <c r="F151" s="668" t="s">
        <v>1028</v>
      </c>
      <c r="G151" s="668" t="s">
        <v>1029</v>
      </c>
      <c r="H151" s="668">
        <v>311</v>
      </c>
      <c r="I151" s="666">
        <v>311</v>
      </c>
      <c r="J151" s="668"/>
      <c r="K151" s="668" t="s">
        <v>671</v>
      </c>
      <c r="L151" s="481">
        <v>2</v>
      </c>
      <c r="M151" s="481">
        <v>8</v>
      </c>
      <c r="N151" s="482">
        <v>41779</v>
      </c>
    </row>
    <row r="152" spans="1:14">
      <c r="A152" s="685" t="s">
        <v>1223</v>
      </c>
      <c r="B152" s="752" t="s">
        <v>681</v>
      </c>
      <c r="C152" s="199">
        <v>41778</v>
      </c>
      <c r="D152" s="199">
        <v>41778</v>
      </c>
      <c r="E152" s="668" t="s">
        <v>225</v>
      </c>
      <c r="F152" s="668" t="s">
        <v>1028</v>
      </c>
      <c r="G152" s="668" t="s">
        <v>639</v>
      </c>
      <c r="H152" s="668">
        <v>15</v>
      </c>
      <c r="I152" s="666">
        <v>15</v>
      </c>
      <c r="J152" s="668" t="s">
        <v>1031</v>
      </c>
      <c r="K152" s="395" t="s">
        <v>671</v>
      </c>
      <c r="L152" s="484">
        <v>5</v>
      </c>
      <c r="M152" s="484">
        <v>35</v>
      </c>
      <c r="N152" s="482">
        <v>41782</v>
      </c>
    </row>
    <row r="153" spans="1:14">
      <c r="A153" s="668" t="s">
        <v>1223</v>
      </c>
      <c r="B153" s="752" t="s">
        <v>681</v>
      </c>
      <c r="C153" s="199">
        <v>41778</v>
      </c>
      <c r="D153" s="199">
        <v>41778</v>
      </c>
      <c r="E153" s="668" t="s">
        <v>173</v>
      </c>
      <c r="F153" s="668" t="s">
        <v>1028</v>
      </c>
      <c r="G153" s="669" t="s">
        <v>641</v>
      </c>
      <c r="H153" s="668">
        <v>16</v>
      </c>
      <c r="I153" s="666">
        <v>16</v>
      </c>
      <c r="J153" s="668"/>
      <c r="K153" s="668" t="s">
        <v>671</v>
      </c>
      <c r="L153" s="481">
        <v>2</v>
      </c>
      <c r="M153" s="481">
        <v>8</v>
      </c>
      <c r="N153" s="482">
        <v>41781</v>
      </c>
    </row>
    <row r="154" spans="1:14">
      <c r="A154" s="668" t="s">
        <v>1223</v>
      </c>
      <c r="B154" s="752" t="s">
        <v>681</v>
      </c>
      <c r="C154" s="199">
        <v>41778</v>
      </c>
      <c r="D154" s="199">
        <v>41778</v>
      </c>
      <c r="E154" s="670" t="s">
        <v>174</v>
      </c>
      <c r="F154" s="668" t="s">
        <v>1028</v>
      </c>
      <c r="G154" s="669" t="s">
        <v>641</v>
      </c>
      <c r="H154" s="671">
        <v>4</v>
      </c>
      <c r="I154" s="670">
        <v>4</v>
      </c>
      <c r="J154" s="395" t="s">
        <v>1031</v>
      </c>
      <c r="K154" s="668" t="s">
        <v>671</v>
      </c>
      <c r="L154" s="672">
        <v>2</v>
      </c>
      <c r="M154" s="672">
        <v>8</v>
      </c>
      <c r="N154" s="482">
        <v>41781</v>
      </c>
    </row>
    <row r="155" spans="1:14">
      <c r="A155" s="668" t="s">
        <v>1223</v>
      </c>
      <c r="B155" s="752" t="s">
        <v>681</v>
      </c>
      <c r="C155" s="199">
        <v>41778</v>
      </c>
      <c r="D155" s="199">
        <v>41778</v>
      </c>
      <c r="E155" s="668" t="s">
        <v>178</v>
      </c>
      <c r="F155" s="668" t="s">
        <v>1028</v>
      </c>
      <c r="G155" s="668" t="s">
        <v>1032</v>
      </c>
      <c r="H155" s="371">
        <v>4</v>
      </c>
      <c r="I155" s="485">
        <v>4</v>
      </c>
      <c r="J155" s="668"/>
      <c r="K155" s="668" t="s">
        <v>679</v>
      </c>
      <c r="L155" s="481">
        <v>4</v>
      </c>
      <c r="M155" s="481"/>
      <c r="N155" s="482">
        <v>41782</v>
      </c>
    </row>
    <row r="156" spans="1:14">
      <c r="A156" s="665" t="s">
        <v>1223</v>
      </c>
      <c r="B156" s="666" t="s">
        <v>681</v>
      </c>
      <c r="C156" s="199">
        <v>41778</v>
      </c>
      <c r="D156" s="199">
        <v>41778</v>
      </c>
      <c r="E156" s="667" t="s">
        <v>175</v>
      </c>
      <c r="F156" s="665" t="s">
        <v>1028</v>
      </c>
      <c r="G156" s="673" t="s">
        <v>1034</v>
      </c>
      <c r="H156" s="268">
        <v>7.1</v>
      </c>
      <c r="I156" s="486">
        <v>7.1</v>
      </c>
      <c r="J156" s="674"/>
      <c r="K156" s="668" t="s">
        <v>671</v>
      </c>
      <c r="L156" s="672">
        <v>0.1</v>
      </c>
      <c r="M156" s="672"/>
      <c r="N156" s="482">
        <v>41787</v>
      </c>
    </row>
    <row r="157" spans="1:14">
      <c r="A157" s="665" t="s">
        <v>1223</v>
      </c>
      <c r="B157" s="666" t="s">
        <v>681</v>
      </c>
      <c r="C157" s="199">
        <v>41778</v>
      </c>
      <c r="D157" s="199">
        <v>41778</v>
      </c>
      <c r="E157" s="667" t="s">
        <v>175</v>
      </c>
      <c r="F157" s="665" t="s">
        <v>1028</v>
      </c>
      <c r="G157" s="673" t="s">
        <v>1034</v>
      </c>
      <c r="H157" s="268">
        <v>6.8</v>
      </c>
      <c r="I157" s="486">
        <v>6.8</v>
      </c>
      <c r="J157" s="674"/>
      <c r="K157" s="668" t="s">
        <v>671</v>
      </c>
      <c r="L157" s="672">
        <v>0.1</v>
      </c>
      <c r="M157" s="672"/>
      <c r="N157" s="482">
        <v>41787</v>
      </c>
    </row>
    <row r="158" spans="1:14">
      <c r="A158" s="668" t="s">
        <v>1224</v>
      </c>
      <c r="B158" s="666" t="s">
        <v>1199</v>
      </c>
      <c r="C158" s="199">
        <v>41778</v>
      </c>
      <c r="D158" s="199">
        <v>41778</v>
      </c>
      <c r="E158" s="667" t="s">
        <v>197</v>
      </c>
      <c r="F158" s="668" t="s">
        <v>1028</v>
      </c>
      <c r="G158" s="669" t="s">
        <v>640</v>
      </c>
      <c r="H158" s="668">
        <v>777</v>
      </c>
      <c r="I158" s="666">
        <v>777</v>
      </c>
      <c r="J158" s="668"/>
      <c r="K158" s="395" t="s">
        <v>671</v>
      </c>
      <c r="L158" s="481">
        <v>6</v>
      </c>
      <c r="M158" s="481">
        <v>42</v>
      </c>
      <c r="N158" s="482">
        <v>41781</v>
      </c>
    </row>
    <row r="159" spans="1:14">
      <c r="A159" s="668" t="s">
        <v>1224</v>
      </c>
      <c r="B159" s="666" t="s">
        <v>1199</v>
      </c>
      <c r="C159" s="199">
        <v>41778</v>
      </c>
      <c r="D159" s="199">
        <v>41778</v>
      </c>
      <c r="E159" s="668" t="s">
        <v>179</v>
      </c>
      <c r="F159" s="668" t="s">
        <v>1028</v>
      </c>
      <c r="G159" s="668" t="s">
        <v>1029</v>
      </c>
      <c r="H159" s="668">
        <v>274</v>
      </c>
      <c r="I159" s="666">
        <v>374</v>
      </c>
      <c r="J159" s="668"/>
      <c r="K159" s="668" t="s">
        <v>671</v>
      </c>
      <c r="L159" s="481">
        <v>2</v>
      </c>
      <c r="M159" s="481">
        <v>8</v>
      </c>
      <c r="N159" s="482">
        <v>41779</v>
      </c>
    </row>
    <row r="160" spans="1:14">
      <c r="A160" s="685" t="s">
        <v>1224</v>
      </c>
      <c r="B160" s="666" t="s">
        <v>1199</v>
      </c>
      <c r="C160" s="199">
        <v>41778</v>
      </c>
      <c r="D160" s="199">
        <v>41778</v>
      </c>
      <c r="E160" s="668" t="s">
        <v>225</v>
      </c>
      <c r="F160" s="668" t="s">
        <v>1028</v>
      </c>
      <c r="G160" s="668" t="s">
        <v>639</v>
      </c>
      <c r="H160" s="668">
        <v>240</v>
      </c>
      <c r="I160" s="666">
        <v>240</v>
      </c>
      <c r="J160" s="668"/>
      <c r="K160" s="395" t="s">
        <v>671</v>
      </c>
      <c r="L160" s="484">
        <v>5</v>
      </c>
      <c r="M160" s="484">
        <v>35</v>
      </c>
      <c r="N160" s="482">
        <v>41782</v>
      </c>
    </row>
    <row r="161" spans="1:14">
      <c r="A161" s="668" t="s">
        <v>1224</v>
      </c>
      <c r="B161" s="666" t="s">
        <v>1199</v>
      </c>
      <c r="C161" s="199">
        <v>41778</v>
      </c>
      <c r="D161" s="199">
        <v>41778</v>
      </c>
      <c r="E161" s="668" t="s">
        <v>173</v>
      </c>
      <c r="F161" s="668" t="s">
        <v>1028</v>
      </c>
      <c r="G161" s="669" t="s">
        <v>641</v>
      </c>
      <c r="H161" s="668">
        <v>22</v>
      </c>
      <c r="I161" s="666">
        <v>22</v>
      </c>
      <c r="J161" s="668"/>
      <c r="K161" s="668" t="s">
        <v>671</v>
      </c>
      <c r="L161" s="481">
        <v>2</v>
      </c>
      <c r="M161" s="481">
        <v>8</v>
      </c>
      <c r="N161" s="482">
        <v>41781</v>
      </c>
    </row>
    <row r="162" spans="1:14">
      <c r="A162" s="668" t="s">
        <v>1224</v>
      </c>
      <c r="B162" s="666" t="s">
        <v>1199</v>
      </c>
      <c r="C162" s="199">
        <v>41778</v>
      </c>
      <c r="D162" s="199">
        <v>41778</v>
      </c>
      <c r="E162" s="670" t="s">
        <v>174</v>
      </c>
      <c r="F162" s="668" t="s">
        <v>1028</v>
      </c>
      <c r="G162" s="669" t="s">
        <v>641</v>
      </c>
      <c r="H162" s="671">
        <v>21</v>
      </c>
      <c r="I162" s="670">
        <v>21</v>
      </c>
      <c r="J162" s="395"/>
      <c r="K162" s="668" t="s">
        <v>671</v>
      </c>
      <c r="L162" s="672">
        <v>2</v>
      </c>
      <c r="M162" s="672">
        <v>8</v>
      </c>
      <c r="N162" s="482">
        <v>41781</v>
      </c>
    </row>
    <row r="163" spans="1:14">
      <c r="A163" s="668" t="s">
        <v>1224</v>
      </c>
      <c r="B163" s="666" t="s">
        <v>1199</v>
      </c>
      <c r="C163" s="199">
        <v>41778</v>
      </c>
      <c r="D163" s="199">
        <v>41778</v>
      </c>
      <c r="E163" s="668" t="s">
        <v>178</v>
      </c>
      <c r="F163" s="668" t="s">
        <v>1028</v>
      </c>
      <c r="G163" s="668" t="s">
        <v>1032</v>
      </c>
      <c r="H163" s="371">
        <v>4</v>
      </c>
      <c r="I163" s="485">
        <v>4</v>
      </c>
      <c r="J163" s="668"/>
      <c r="K163" s="668" t="s">
        <v>679</v>
      </c>
      <c r="L163" s="481">
        <v>4</v>
      </c>
      <c r="M163" s="481"/>
      <c r="N163" s="482">
        <v>41782</v>
      </c>
    </row>
    <row r="164" spans="1:14">
      <c r="A164" s="665" t="s">
        <v>1229</v>
      </c>
      <c r="B164" s="666" t="s">
        <v>678</v>
      </c>
      <c r="C164" s="199">
        <v>41806</v>
      </c>
      <c r="D164" s="199">
        <v>41806</v>
      </c>
      <c r="E164" s="667" t="s">
        <v>197</v>
      </c>
      <c r="F164" s="668" t="s">
        <v>1028</v>
      </c>
      <c r="G164" s="669" t="s">
        <v>640</v>
      </c>
      <c r="H164" s="668">
        <v>529</v>
      </c>
      <c r="I164" s="666">
        <v>529</v>
      </c>
      <c r="J164" s="668"/>
      <c r="K164" s="395" t="s">
        <v>671</v>
      </c>
      <c r="L164" s="481">
        <v>6</v>
      </c>
      <c r="M164" s="481">
        <v>42</v>
      </c>
      <c r="N164" s="482">
        <v>41835</v>
      </c>
    </row>
    <row r="165" spans="1:14">
      <c r="A165" s="685" t="s">
        <v>1229</v>
      </c>
      <c r="B165" s="666" t="s">
        <v>678</v>
      </c>
      <c r="C165" s="199">
        <v>41806</v>
      </c>
      <c r="D165" s="199">
        <v>41806</v>
      </c>
      <c r="E165" s="668" t="s">
        <v>179</v>
      </c>
      <c r="F165" s="668" t="s">
        <v>1028</v>
      </c>
      <c r="G165" s="668" t="s">
        <v>1029</v>
      </c>
      <c r="H165" s="668">
        <v>265</v>
      </c>
      <c r="I165" s="666">
        <v>265</v>
      </c>
      <c r="J165" s="668"/>
      <c r="K165" s="668" t="s">
        <v>671</v>
      </c>
      <c r="L165" s="481">
        <v>2</v>
      </c>
      <c r="M165" s="481">
        <v>8</v>
      </c>
      <c r="N165" s="482">
        <v>41808</v>
      </c>
    </row>
    <row r="166" spans="1:14">
      <c r="A166" s="685" t="s">
        <v>1229</v>
      </c>
      <c r="B166" s="666" t="s">
        <v>678</v>
      </c>
      <c r="C166" s="199">
        <v>41806</v>
      </c>
      <c r="D166" s="199">
        <v>41806</v>
      </c>
      <c r="E166" s="668" t="s">
        <v>225</v>
      </c>
      <c r="F166" s="668" t="s">
        <v>1028</v>
      </c>
      <c r="G166" s="668" t="s">
        <v>639</v>
      </c>
      <c r="H166" s="668">
        <v>19</v>
      </c>
      <c r="I166" s="666">
        <v>19</v>
      </c>
      <c r="J166" s="668" t="s">
        <v>1031</v>
      </c>
      <c r="K166" s="395" t="s">
        <v>671</v>
      </c>
      <c r="L166" s="484">
        <v>5</v>
      </c>
      <c r="M166" s="484">
        <v>35</v>
      </c>
      <c r="N166" s="482">
        <v>41813</v>
      </c>
    </row>
    <row r="167" spans="1:14">
      <c r="A167" s="685" t="s">
        <v>1229</v>
      </c>
      <c r="B167" s="666" t="s">
        <v>678</v>
      </c>
      <c r="C167" s="199">
        <v>41806</v>
      </c>
      <c r="D167" s="199">
        <v>41806</v>
      </c>
      <c r="E167" s="668" t="s">
        <v>173</v>
      </c>
      <c r="F167" s="668" t="s">
        <v>1028</v>
      </c>
      <c r="G167" s="669" t="s">
        <v>641</v>
      </c>
      <c r="H167" s="668">
        <v>23</v>
      </c>
      <c r="I167" s="666">
        <v>23</v>
      </c>
      <c r="J167" s="668"/>
      <c r="K167" s="668" t="s">
        <v>671</v>
      </c>
      <c r="L167" s="481">
        <v>2</v>
      </c>
      <c r="M167" s="481">
        <v>8</v>
      </c>
      <c r="N167" s="482">
        <v>41828</v>
      </c>
    </row>
    <row r="168" spans="1:14">
      <c r="A168" s="668" t="s">
        <v>1229</v>
      </c>
      <c r="B168" s="666" t="s">
        <v>678</v>
      </c>
      <c r="C168" s="199">
        <v>41806</v>
      </c>
      <c r="D168" s="199">
        <v>41806</v>
      </c>
      <c r="E168" s="670" t="s">
        <v>174</v>
      </c>
      <c r="F168" s="668" t="s">
        <v>1028</v>
      </c>
      <c r="G168" s="669" t="s">
        <v>641</v>
      </c>
      <c r="H168" s="671">
        <v>15</v>
      </c>
      <c r="I168" s="670">
        <v>15</v>
      </c>
      <c r="J168" s="395"/>
      <c r="K168" s="668" t="s">
        <v>671</v>
      </c>
      <c r="L168" s="672">
        <v>2</v>
      </c>
      <c r="M168" s="672">
        <v>8</v>
      </c>
      <c r="N168" s="482">
        <v>41828</v>
      </c>
    </row>
    <row r="169" spans="1:14">
      <c r="A169" s="685" t="s">
        <v>1229</v>
      </c>
      <c r="B169" s="666" t="s">
        <v>678</v>
      </c>
      <c r="C169" s="199">
        <v>41806</v>
      </c>
      <c r="D169" s="199">
        <v>41806</v>
      </c>
      <c r="E169" s="668" t="s">
        <v>178</v>
      </c>
      <c r="F169" s="668" t="s">
        <v>1028</v>
      </c>
      <c r="G169" s="668" t="s">
        <v>1032</v>
      </c>
      <c r="H169" s="371">
        <v>19</v>
      </c>
      <c r="I169" s="485">
        <v>19</v>
      </c>
      <c r="J169" s="668"/>
      <c r="K169" s="668" t="s">
        <v>679</v>
      </c>
      <c r="L169" s="481">
        <v>4</v>
      </c>
      <c r="M169" s="481"/>
      <c r="N169" s="482">
        <v>41813</v>
      </c>
    </row>
    <row r="170" spans="1:14">
      <c r="A170" s="665" t="s">
        <v>1230</v>
      </c>
      <c r="B170" s="666" t="s">
        <v>680</v>
      </c>
      <c r="C170" s="199">
        <v>41806</v>
      </c>
      <c r="D170" s="199">
        <v>41806</v>
      </c>
      <c r="E170" s="667" t="s">
        <v>197</v>
      </c>
      <c r="F170" s="668" t="s">
        <v>1028</v>
      </c>
      <c r="G170" s="669" t="s">
        <v>640</v>
      </c>
      <c r="H170" s="668">
        <v>358</v>
      </c>
      <c r="I170" s="666">
        <v>358</v>
      </c>
      <c r="J170" s="668"/>
      <c r="K170" s="395" t="s">
        <v>671</v>
      </c>
      <c r="L170" s="481">
        <v>6</v>
      </c>
      <c r="M170" s="481">
        <v>42</v>
      </c>
      <c r="N170" s="482">
        <v>41835</v>
      </c>
    </row>
    <row r="171" spans="1:14">
      <c r="A171" s="685" t="s">
        <v>1230</v>
      </c>
      <c r="B171" s="666" t="s">
        <v>680</v>
      </c>
      <c r="C171" s="199">
        <v>41806</v>
      </c>
      <c r="D171" s="199">
        <v>41806</v>
      </c>
      <c r="E171" s="668" t="s">
        <v>179</v>
      </c>
      <c r="F171" s="668" t="s">
        <v>1028</v>
      </c>
      <c r="G171" s="668" t="s">
        <v>1029</v>
      </c>
      <c r="H171" s="668">
        <v>198</v>
      </c>
      <c r="I171" s="666">
        <v>198</v>
      </c>
      <c r="J171" s="668"/>
      <c r="K171" s="668" t="s">
        <v>671</v>
      </c>
      <c r="L171" s="481">
        <v>2</v>
      </c>
      <c r="M171" s="481">
        <v>8</v>
      </c>
      <c r="N171" s="482">
        <v>41808</v>
      </c>
    </row>
    <row r="172" spans="1:14">
      <c r="A172" s="685" t="s">
        <v>1230</v>
      </c>
      <c r="B172" s="666" t="s">
        <v>680</v>
      </c>
      <c r="C172" s="199">
        <v>41806</v>
      </c>
      <c r="D172" s="199">
        <v>41806</v>
      </c>
      <c r="E172" s="668" t="s">
        <v>225</v>
      </c>
      <c r="F172" s="668" t="s">
        <v>1028</v>
      </c>
      <c r="G172" s="668" t="s">
        <v>639</v>
      </c>
      <c r="H172" s="668">
        <v>21</v>
      </c>
      <c r="I172" s="666">
        <v>21</v>
      </c>
      <c r="J172" s="668" t="s">
        <v>1031</v>
      </c>
      <c r="K172" s="395" t="s">
        <v>671</v>
      </c>
      <c r="L172" s="484">
        <v>5</v>
      </c>
      <c r="M172" s="484">
        <v>35</v>
      </c>
      <c r="N172" s="482">
        <v>41813</v>
      </c>
    </row>
    <row r="173" spans="1:14">
      <c r="A173" s="685" t="s">
        <v>1230</v>
      </c>
      <c r="B173" s="666" t="s">
        <v>680</v>
      </c>
      <c r="C173" s="199">
        <v>41806</v>
      </c>
      <c r="D173" s="199">
        <v>41806</v>
      </c>
      <c r="E173" s="668" t="s">
        <v>173</v>
      </c>
      <c r="F173" s="668" t="s">
        <v>1028</v>
      </c>
      <c r="G173" s="669" t="s">
        <v>641</v>
      </c>
      <c r="H173" s="668">
        <v>35</v>
      </c>
      <c r="I173" s="666">
        <v>35</v>
      </c>
      <c r="J173" s="668"/>
      <c r="K173" s="668" t="s">
        <v>671</v>
      </c>
      <c r="L173" s="481">
        <v>2</v>
      </c>
      <c r="M173" s="481">
        <v>8</v>
      </c>
      <c r="N173" s="482">
        <v>41828</v>
      </c>
    </row>
    <row r="174" spans="1:14">
      <c r="A174" s="668" t="s">
        <v>1230</v>
      </c>
      <c r="B174" s="666" t="s">
        <v>680</v>
      </c>
      <c r="C174" s="199">
        <v>41806</v>
      </c>
      <c r="D174" s="199">
        <v>41806</v>
      </c>
      <c r="E174" s="670" t="s">
        <v>174</v>
      </c>
      <c r="F174" s="668" t="s">
        <v>1028</v>
      </c>
      <c r="G174" s="669" t="s">
        <v>641</v>
      </c>
      <c r="H174" s="671">
        <v>8</v>
      </c>
      <c r="I174" s="670">
        <v>8</v>
      </c>
      <c r="J174" s="395" t="s">
        <v>1031</v>
      </c>
      <c r="K174" s="668" t="s">
        <v>671</v>
      </c>
      <c r="L174" s="672">
        <v>2</v>
      </c>
      <c r="M174" s="672">
        <v>8</v>
      </c>
      <c r="N174" s="482">
        <v>41828</v>
      </c>
    </row>
    <row r="175" spans="1:14">
      <c r="A175" s="685" t="s">
        <v>1230</v>
      </c>
      <c r="B175" s="666" t="s">
        <v>680</v>
      </c>
      <c r="C175" s="199">
        <v>41806</v>
      </c>
      <c r="D175" s="199">
        <v>41806</v>
      </c>
      <c r="E175" s="668" t="s">
        <v>178</v>
      </c>
      <c r="F175" s="668" t="s">
        <v>1028</v>
      </c>
      <c r="G175" s="668" t="s">
        <v>1032</v>
      </c>
      <c r="H175" s="371">
        <v>15.8</v>
      </c>
      <c r="I175" s="485">
        <v>15.8</v>
      </c>
      <c r="J175" s="668"/>
      <c r="K175" s="668" t="s">
        <v>679</v>
      </c>
      <c r="L175" s="481">
        <v>4</v>
      </c>
      <c r="M175" s="481"/>
      <c r="N175" s="482">
        <v>41813</v>
      </c>
    </row>
    <row r="176" spans="1:14">
      <c r="A176" s="668" t="s">
        <v>1231</v>
      </c>
      <c r="B176" s="666">
        <v>45</v>
      </c>
      <c r="C176" s="199">
        <v>41806</v>
      </c>
      <c r="D176" s="199">
        <v>41806</v>
      </c>
      <c r="E176" s="667" t="s">
        <v>197</v>
      </c>
      <c r="F176" s="668" t="s">
        <v>1028</v>
      </c>
      <c r="G176" s="669" t="s">
        <v>640</v>
      </c>
      <c r="H176" s="668">
        <v>447</v>
      </c>
      <c r="I176" s="666">
        <v>447</v>
      </c>
      <c r="J176" s="668"/>
      <c r="K176" s="395" t="s">
        <v>671</v>
      </c>
      <c r="L176" s="481">
        <v>6</v>
      </c>
      <c r="M176" s="481">
        <v>42</v>
      </c>
      <c r="N176" s="482">
        <v>41835</v>
      </c>
    </row>
    <row r="177" spans="1:14">
      <c r="A177" s="665" t="s">
        <v>1231</v>
      </c>
      <c r="B177" s="666">
        <v>45</v>
      </c>
      <c r="C177" s="199">
        <v>41806</v>
      </c>
      <c r="D177" s="199">
        <v>41806</v>
      </c>
      <c r="E177" s="668" t="s">
        <v>179</v>
      </c>
      <c r="F177" s="668" t="s">
        <v>1028</v>
      </c>
      <c r="G177" s="668" t="s">
        <v>1029</v>
      </c>
      <c r="H177" s="668">
        <v>196</v>
      </c>
      <c r="I177" s="666">
        <v>196</v>
      </c>
      <c r="J177" s="668"/>
      <c r="K177" s="668" t="s">
        <v>671</v>
      </c>
      <c r="L177" s="481">
        <v>2</v>
      </c>
      <c r="M177" s="481">
        <v>8</v>
      </c>
      <c r="N177" s="482">
        <v>41808</v>
      </c>
    </row>
    <row r="178" spans="1:14">
      <c r="A178" s="665" t="s">
        <v>1231</v>
      </c>
      <c r="B178" s="666">
        <v>45</v>
      </c>
      <c r="C178" s="199">
        <v>41806</v>
      </c>
      <c r="D178" s="199">
        <v>41806</v>
      </c>
      <c r="E178" s="668" t="s">
        <v>225</v>
      </c>
      <c r="F178" s="668" t="s">
        <v>1028</v>
      </c>
      <c r="G178" s="668" t="s">
        <v>639</v>
      </c>
      <c r="H178" s="668">
        <v>73</v>
      </c>
      <c r="I178" s="666">
        <v>73</v>
      </c>
      <c r="J178" s="668"/>
      <c r="K178" s="395" t="s">
        <v>671</v>
      </c>
      <c r="L178" s="484">
        <v>5</v>
      </c>
      <c r="M178" s="484">
        <v>35</v>
      </c>
      <c r="N178" s="482">
        <v>41813</v>
      </c>
    </row>
    <row r="179" spans="1:14">
      <c r="A179" s="665" t="s">
        <v>1231</v>
      </c>
      <c r="B179" s="666">
        <v>45</v>
      </c>
      <c r="C179" s="199">
        <v>41806</v>
      </c>
      <c r="D179" s="199">
        <v>41806</v>
      </c>
      <c r="E179" s="668" t="s">
        <v>173</v>
      </c>
      <c r="F179" s="668" t="s">
        <v>1028</v>
      </c>
      <c r="G179" s="669" t="s">
        <v>641</v>
      </c>
      <c r="H179" s="668">
        <v>28</v>
      </c>
      <c r="I179" s="666">
        <v>28</v>
      </c>
      <c r="J179" s="668"/>
      <c r="K179" s="668" t="s">
        <v>671</v>
      </c>
      <c r="L179" s="481">
        <v>2</v>
      </c>
      <c r="M179" s="481">
        <v>8</v>
      </c>
      <c r="N179" s="482">
        <v>41835</v>
      </c>
    </row>
    <row r="180" spans="1:14">
      <c r="A180" s="668" t="s">
        <v>1231</v>
      </c>
      <c r="B180" s="666">
        <v>45</v>
      </c>
      <c r="C180" s="199">
        <v>41806</v>
      </c>
      <c r="D180" s="199">
        <v>41806</v>
      </c>
      <c r="E180" s="670" t="s">
        <v>174</v>
      </c>
      <c r="F180" s="668" t="s">
        <v>1028</v>
      </c>
      <c r="G180" s="669" t="s">
        <v>641</v>
      </c>
      <c r="H180" s="671">
        <v>10</v>
      </c>
      <c r="I180" s="670">
        <v>10</v>
      </c>
      <c r="J180" s="395"/>
      <c r="K180" s="668" t="s">
        <v>671</v>
      </c>
      <c r="L180" s="672">
        <v>2</v>
      </c>
      <c r="M180" s="672">
        <v>8</v>
      </c>
      <c r="N180" s="482">
        <v>41835</v>
      </c>
    </row>
    <row r="181" spans="1:14">
      <c r="A181" s="665" t="s">
        <v>1231</v>
      </c>
      <c r="B181" s="666">
        <v>45</v>
      </c>
      <c r="C181" s="199">
        <v>41806</v>
      </c>
      <c r="D181" s="199">
        <v>41806</v>
      </c>
      <c r="E181" s="668" t="s">
        <v>178</v>
      </c>
      <c r="F181" s="668" t="s">
        <v>1028</v>
      </c>
      <c r="G181" s="668" t="s">
        <v>1032</v>
      </c>
      <c r="H181" s="371">
        <v>14</v>
      </c>
      <c r="I181" s="485">
        <v>14</v>
      </c>
      <c r="J181" s="668"/>
      <c r="K181" s="668" t="s">
        <v>679</v>
      </c>
      <c r="L181" s="481">
        <v>4</v>
      </c>
      <c r="M181" s="481"/>
      <c r="N181" s="482">
        <v>41813</v>
      </c>
    </row>
    <row r="182" spans="1:14">
      <c r="A182" s="665" t="s">
        <v>1232</v>
      </c>
      <c r="B182" s="752" t="s">
        <v>681</v>
      </c>
      <c r="C182" s="199">
        <v>41806</v>
      </c>
      <c r="D182" s="199">
        <v>41806</v>
      </c>
      <c r="E182" s="667" t="s">
        <v>197</v>
      </c>
      <c r="F182" s="668" t="s">
        <v>1028</v>
      </c>
      <c r="G182" s="669" t="s">
        <v>640</v>
      </c>
      <c r="H182" s="668">
        <v>491</v>
      </c>
      <c r="I182" s="666">
        <v>491</v>
      </c>
      <c r="J182" s="668"/>
      <c r="K182" s="395" t="s">
        <v>671</v>
      </c>
      <c r="L182" s="481">
        <v>6</v>
      </c>
      <c r="M182" s="481">
        <v>42</v>
      </c>
      <c r="N182" s="482">
        <v>41835</v>
      </c>
    </row>
    <row r="183" spans="1:14">
      <c r="A183" s="668" t="s">
        <v>1232</v>
      </c>
      <c r="B183" s="752" t="s">
        <v>681</v>
      </c>
      <c r="C183" s="199">
        <v>41806</v>
      </c>
      <c r="D183" s="199">
        <v>41806</v>
      </c>
      <c r="E183" s="668" t="s">
        <v>179</v>
      </c>
      <c r="F183" s="668" t="s">
        <v>1028</v>
      </c>
      <c r="G183" s="668" t="s">
        <v>1029</v>
      </c>
      <c r="H183" s="668">
        <v>190</v>
      </c>
      <c r="I183" s="666">
        <v>190</v>
      </c>
      <c r="J183" s="668"/>
      <c r="K183" s="668" t="s">
        <v>671</v>
      </c>
      <c r="L183" s="481">
        <v>2</v>
      </c>
      <c r="M183" s="481">
        <v>8</v>
      </c>
      <c r="N183" s="482">
        <v>41808</v>
      </c>
    </row>
    <row r="184" spans="1:14">
      <c r="A184" s="685" t="s">
        <v>1232</v>
      </c>
      <c r="B184" s="752" t="s">
        <v>681</v>
      </c>
      <c r="C184" s="199">
        <v>41806</v>
      </c>
      <c r="D184" s="199">
        <v>41806</v>
      </c>
      <c r="E184" s="668" t="s">
        <v>225</v>
      </c>
      <c r="F184" s="668" t="s">
        <v>1028</v>
      </c>
      <c r="G184" s="668" t="s">
        <v>639</v>
      </c>
      <c r="H184" s="668">
        <v>81</v>
      </c>
      <c r="I184" s="666">
        <v>81</v>
      </c>
      <c r="J184" s="668"/>
      <c r="K184" s="395" t="s">
        <v>671</v>
      </c>
      <c r="L184" s="484">
        <v>5</v>
      </c>
      <c r="M184" s="484">
        <v>35</v>
      </c>
      <c r="N184" s="482">
        <v>41813</v>
      </c>
    </row>
    <row r="185" spans="1:14">
      <c r="A185" s="668" t="s">
        <v>1232</v>
      </c>
      <c r="B185" s="752" t="s">
        <v>681</v>
      </c>
      <c r="C185" s="199">
        <v>41806</v>
      </c>
      <c r="D185" s="199">
        <v>41806</v>
      </c>
      <c r="E185" s="668" t="s">
        <v>173</v>
      </c>
      <c r="F185" s="668" t="s">
        <v>1028</v>
      </c>
      <c r="G185" s="669" t="s">
        <v>641</v>
      </c>
      <c r="H185" s="668">
        <v>21</v>
      </c>
      <c r="I185" s="666">
        <v>21</v>
      </c>
      <c r="J185" s="668"/>
      <c r="K185" s="668" t="s">
        <v>671</v>
      </c>
      <c r="L185" s="481">
        <v>2</v>
      </c>
      <c r="M185" s="481">
        <v>8</v>
      </c>
      <c r="N185" s="482">
        <v>41828</v>
      </c>
    </row>
    <row r="186" spans="1:14">
      <c r="A186" s="668" t="s">
        <v>1232</v>
      </c>
      <c r="B186" s="752" t="s">
        <v>681</v>
      </c>
      <c r="C186" s="199">
        <v>41806</v>
      </c>
      <c r="D186" s="199">
        <v>41806</v>
      </c>
      <c r="E186" s="670" t="s">
        <v>174</v>
      </c>
      <c r="F186" s="668" t="s">
        <v>1028</v>
      </c>
      <c r="G186" s="669" t="s">
        <v>641</v>
      </c>
      <c r="H186" s="671">
        <v>6</v>
      </c>
      <c r="I186" s="670">
        <v>6</v>
      </c>
      <c r="J186" s="395" t="s">
        <v>1031</v>
      </c>
      <c r="K186" s="668" t="s">
        <v>671</v>
      </c>
      <c r="L186" s="672">
        <v>2</v>
      </c>
      <c r="M186" s="672">
        <v>8</v>
      </c>
      <c r="N186" s="482">
        <v>41828</v>
      </c>
    </row>
    <row r="187" spans="1:14">
      <c r="A187" s="668" t="s">
        <v>1232</v>
      </c>
      <c r="B187" s="752" t="s">
        <v>681</v>
      </c>
      <c r="C187" s="199">
        <v>41806</v>
      </c>
      <c r="D187" s="199">
        <v>41806</v>
      </c>
      <c r="E187" s="668" t="s">
        <v>178</v>
      </c>
      <c r="F187" s="668" t="s">
        <v>1028</v>
      </c>
      <c r="G187" s="668" t="s">
        <v>1032</v>
      </c>
      <c r="H187" s="371">
        <v>11.8</v>
      </c>
      <c r="I187" s="485">
        <v>11.8</v>
      </c>
      <c r="J187" s="668"/>
      <c r="K187" s="668" t="s">
        <v>679</v>
      </c>
      <c r="L187" s="481">
        <v>4</v>
      </c>
      <c r="M187" s="481"/>
      <c r="N187" s="482">
        <v>41813</v>
      </c>
    </row>
    <row r="188" spans="1:14">
      <c r="A188" s="665" t="s">
        <v>1232</v>
      </c>
      <c r="B188" s="666" t="s">
        <v>681</v>
      </c>
      <c r="C188" s="199">
        <v>41806</v>
      </c>
      <c r="D188" s="199">
        <v>41806</v>
      </c>
      <c r="E188" s="667" t="s">
        <v>175</v>
      </c>
      <c r="F188" s="665" t="s">
        <v>1028</v>
      </c>
      <c r="G188" s="673" t="s">
        <v>1034</v>
      </c>
      <c r="H188" s="268">
        <v>3.2</v>
      </c>
      <c r="I188" s="486">
        <v>3.2</v>
      </c>
      <c r="J188" s="674"/>
      <c r="K188" s="668" t="s">
        <v>671</v>
      </c>
      <c r="L188" s="672">
        <v>0.1</v>
      </c>
      <c r="M188" s="672"/>
      <c r="N188" s="482">
        <v>41821</v>
      </c>
    </row>
    <row r="189" spans="1:14">
      <c r="A189" s="665" t="s">
        <v>1232</v>
      </c>
      <c r="B189" s="666" t="s">
        <v>681</v>
      </c>
      <c r="C189" s="199">
        <v>41806</v>
      </c>
      <c r="D189" s="199">
        <v>41806</v>
      </c>
      <c r="E189" s="667" t="s">
        <v>175</v>
      </c>
      <c r="F189" s="665" t="s">
        <v>1028</v>
      </c>
      <c r="G189" s="673" t="s">
        <v>1034</v>
      </c>
      <c r="H189" s="268">
        <v>3.8</v>
      </c>
      <c r="I189" s="486">
        <v>3.8</v>
      </c>
      <c r="J189" s="674"/>
      <c r="K189" s="668" t="s">
        <v>671</v>
      </c>
      <c r="L189" s="672">
        <v>0.1</v>
      </c>
      <c r="M189" s="672"/>
      <c r="N189" s="482">
        <v>41821</v>
      </c>
    </row>
    <row r="190" spans="1:14">
      <c r="A190" s="668" t="s">
        <v>1233</v>
      </c>
      <c r="B190" s="666" t="s">
        <v>1199</v>
      </c>
      <c r="C190" s="199">
        <v>41806</v>
      </c>
      <c r="D190" s="199">
        <v>41806</v>
      </c>
      <c r="E190" s="667" t="s">
        <v>197</v>
      </c>
      <c r="F190" s="668" t="s">
        <v>1028</v>
      </c>
      <c r="G190" s="669" t="s">
        <v>640</v>
      </c>
      <c r="H190" s="668">
        <v>480</v>
      </c>
      <c r="I190" s="666">
        <v>480</v>
      </c>
      <c r="J190" s="668"/>
      <c r="K190" s="395" t="s">
        <v>671</v>
      </c>
      <c r="L190" s="481">
        <v>6</v>
      </c>
      <c r="M190" s="481">
        <v>42</v>
      </c>
      <c r="N190" s="482">
        <v>41835</v>
      </c>
    </row>
    <row r="191" spans="1:14">
      <c r="A191" s="668" t="s">
        <v>1233</v>
      </c>
      <c r="B191" s="666" t="s">
        <v>1199</v>
      </c>
      <c r="C191" s="199">
        <v>41806</v>
      </c>
      <c r="D191" s="199">
        <v>41806</v>
      </c>
      <c r="E191" s="668" t="s">
        <v>179</v>
      </c>
      <c r="F191" s="668" t="s">
        <v>1028</v>
      </c>
      <c r="G191" s="668" t="s">
        <v>1029</v>
      </c>
      <c r="H191" s="668">
        <v>187</v>
      </c>
      <c r="I191" s="666">
        <v>187</v>
      </c>
      <c r="J191" s="668"/>
      <c r="K191" s="668" t="s">
        <v>671</v>
      </c>
      <c r="L191" s="481">
        <v>2</v>
      </c>
      <c r="M191" s="481">
        <v>8</v>
      </c>
      <c r="N191" s="482">
        <v>41808</v>
      </c>
    </row>
    <row r="192" spans="1:14">
      <c r="A192" s="685" t="s">
        <v>1233</v>
      </c>
      <c r="B192" s="666" t="s">
        <v>1199</v>
      </c>
      <c r="C192" s="199">
        <v>41806</v>
      </c>
      <c r="D192" s="199">
        <v>41806</v>
      </c>
      <c r="E192" s="668" t="s">
        <v>225</v>
      </c>
      <c r="F192" s="668" t="s">
        <v>1028</v>
      </c>
      <c r="G192" s="668" t="s">
        <v>639</v>
      </c>
      <c r="H192" s="668">
        <v>95</v>
      </c>
      <c r="I192" s="666">
        <v>95</v>
      </c>
      <c r="J192" s="668"/>
      <c r="K192" s="395" t="s">
        <v>671</v>
      </c>
      <c r="L192" s="484">
        <v>5</v>
      </c>
      <c r="M192" s="484">
        <v>35</v>
      </c>
      <c r="N192" s="482">
        <v>41813</v>
      </c>
    </row>
    <row r="193" spans="1:14">
      <c r="A193" s="668" t="s">
        <v>1233</v>
      </c>
      <c r="B193" s="666" t="s">
        <v>1199</v>
      </c>
      <c r="C193" s="199">
        <v>41806</v>
      </c>
      <c r="D193" s="199">
        <v>41806</v>
      </c>
      <c r="E193" s="668" t="s">
        <v>173</v>
      </c>
      <c r="F193" s="668" t="s">
        <v>1028</v>
      </c>
      <c r="G193" s="669" t="s">
        <v>641</v>
      </c>
      <c r="H193" s="668">
        <v>26</v>
      </c>
      <c r="I193" s="666">
        <v>26</v>
      </c>
      <c r="J193" s="668"/>
      <c r="K193" s="668" t="s">
        <v>671</v>
      </c>
      <c r="L193" s="481">
        <v>2</v>
      </c>
      <c r="M193" s="481">
        <v>8</v>
      </c>
      <c r="N193" s="482">
        <v>41828</v>
      </c>
    </row>
    <row r="194" spans="1:14">
      <c r="A194" s="668" t="s">
        <v>1233</v>
      </c>
      <c r="B194" s="666" t="s">
        <v>1199</v>
      </c>
      <c r="C194" s="199">
        <v>41806</v>
      </c>
      <c r="D194" s="199">
        <v>41806</v>
      </c>
      <c r="E194" s="670" t="s">
        <v>174</v>
      </c>
      <c r="F194" s="668" t="s">
        <v>1028</v>
      </c>
      <c r="G194" s="669" t="s">
        <v>641</v>
      </c>
      <c r="H194" s="671">
        <v>8</v>
      </c>
      <c r="I194" s="670">
        <v>8</v>
      </c>
      <c r="J194" s="395" t="s">
        <v>1031</v>
      </c>
      <c r="K194" s="668" t="s">
        <v>671</v>
      </c>
      <c r="L194" s="672">
        <v>2</v>
      </c>
      <c r="M194" s="672">
        <v>8</v>
      </c>
      <c r="N194" s="482">
        <v>41828</v>
      </c>
    </row>
    <row r="195" spans="1:14">
      <c r="A195" s="668" t="s">
        <v>1233</v>
      </c>
      <c r="B195" s="666" t="s">
        <v>1199</v>
      </c>
      <c r="C195" s="199">
        <v>41806</v>
      </c>
      <c r="D195" s="199">
        <v>41806</v>
      </c>
      <c r="E195" s="668" t="s">
        <v>178</v>
      </c>
      <c r="F195" s="668" t="s">
        <v>1028</v>
      </c>
      <c r="G195" s="668" t="s">
        <v>1032</v>
      </c>
      <c r="H195" s="371">
        <v>12.6</v>
      </c>
      <c r="I195" s="485">
        <v>12.6</v>
      </c>
      <c r="J195" s="668"/>
      <c r="K195" s="668" t="s">
        <v>679</v>
      </c>
      <c r="L195" s="481">
        <v>4</v>
      </c>
      <c r="M195" s="481"/>
      <c r="N195" s="482">
        <v>41813</v>
      </c>
    </row>
    <row r="196" spans="1:14">
      <c r="A196" s="665" t="s">
        <v>1234</v>
      </c>
      <c r="B196" s="666" t="s">
        <v>678</v>
      </c>
      <c r="C196" s="199">
        <v>41827</v>
      </c>
      <c r="D196" s="199">
        <v>41827</v>
      </c>
      <c r="E196" s="667" t="s">
        <v>197</v>
      </c>
      <c r="F196" s="668" t="s">
        <v>1028</v>
      </c>
      <c r="G196" s="669" t="s">
        <v>640</v>
      </c>
      <c r="H196" s="668">
        <v>580</v>
      </c>
      <c r="I196" s="666">
        <v>580</v>
      </c>
      <c r="J196" s="668"/>
      <c r="K196" s="395" t="s">
        <v>671</v>
      </c>
      <c r="L196" s="481">
        <v>6</v>
      </c>
      <c r="M196" s="481">
        <v>42</v>
      </c>
      <c r="N196" s="482">
        <v>41835</v>
      </c>
    </row>
    <row r="197" spans="1:14">
      <c r="A197" s="685" t="s">
        <v>1234</v>
      </c>
      <c r="B197" s="666" t="s">
        <v>678</v>
      </c>
      <c r="C197" s="199">
        <v>41827</v>
      </c>
      <c r="D197" s="199">
        <v>41827</v>
      </c>
      <c r="E197" s="668" t="s">
        <v>179</v>
      </c>
      <c r="F197" s="668" t="s">
        <v>1028</v>
      </c>
      <c r="G197" s="668" t="s">
        <v>1029</v>
      </c>
      <c r="H197" s="668">
        <v>326</v>
      </c>
      <c r="I197" s="666">
        <v>326</v>
      </c>
      <c r="J197" s="668"/>
      <c r="K197" s="668" t="s">
        <v>671</v>
      </c>
      <c r="L197" s="481">
        <v>2</v>
      </c>
      <c r="M197" s="481">
        <v>8</v>
      </c>
      <c r="N197" s="482">
        <v>41829</v>
      </c>
    </row>
    <row r="198" spans="1:14">
      <c r="A198" s="685" t="s">
        <v>1234</v>
      </c>
      <c r="B198" s="666" t="s">
        <v>678</v>
      </c>
      <c r="C198" s="199">
        <v>41827</v>
      </c>
      <c r="D198" s="199">
        <v>41827</v>
      </c>
      <c r="E198" s="668" t="s">
        <v>225</v>
      </c>
      <c r="F198" s="668" t="s">
        <v>1028</v>
      </c>
      <c r="G198" s="668" t="s">
        <v>639</v>
      </c>
      <c r="H198" s="668">
        <v>7</v>
      </c>
      <c r="I198" s="666">
        <v>7</v>
      </c>
      <c r="J198" s="668" t="s">
        <v>1031</v>
      </c>
      <c r="K198" s="395" t="s">
        <v>671</v>
      </c>
      <c r="L198" s="484">
        <v>5</v>
      </c>
      <c r="M198" s="484">
        <v>35</v>
      </c>
      <c r="N198" s="482">
        <v>41836</v>
      </c>
    </row>
    <row r="199" spans="1:14">
      <c r="A199" s="685" t="s">
        <v>1234</v>
      </c>
      <c r="B199" s="666" t="s">
        <v>678</v>
      </c>
      <c r="C199" s="199">
        <v>41827</v>
      </c>
      <c r="D199" s="199">
        <v>41827</v>
      </c>
      <c r="E199" s="668" t="s">
        <v>173</v>
      </c>
      <c r="F199" s="668" t="s">
        <v>1028</v>
      </c>
      <c r="G199" s="669" t="s">
        <v>641</v>
      </c>
      <c r="H199" s="668">
        <v>2</v>
      </c>
      <c r="I199" s="666"/>
      <c r="J199" s="668" t="s">
        <v>1033</v>
      </c>
      <c r="K199" s="668" t="s">
        <v>671</v>
      </c>
      <c r="L199" s="481">
        <v>2</v>
      </c>
      <c r="M199" s="481">
        <v>8</v>
      </c>
      <c r="N199" s="482">
        <v>41835</v>
      </c>
    </row>
    <row r="200" spans="1:14">
      <c r="A200" s="668" t="s">
        <v>1234</v>
      </c>
      <c r="B200" s="666" t="s">
        <v>678</v>
      </c>
      <c r="C200" s="199">
        <v>41827</v>
      </c>
      <c r="D200" s="199">
        <v>41827</v>
      </c>
      <c r="E200" s="670" t="s">
        <v>174</v>
      </c>
      <c r="F200" s="668" t="s">
        <v>1028</v>
      </c>
      <c r="G200" s="669" t="s">
        <v>641</v>
      </c>
      <c r="H200" s="671">
        <v>2</v>
      </c>
      <c r="I200" s="670"/>
      <c r="J200" s="395" t="s">
        <v>1033</v>
      </c>
      <c r="K200" s="668" t="s">
        <v>671</v>
      </c>
      <c r="L200" s="672">
        <v>2</v>
      </c>
      <c r="M200" s="672">
        <v>8</v>
      </c>
      <c r="N200" s="482">
        <v>41835</v>
      </c>
    </row>
    <row r="201" spans="1:14">
      <c r="A201" s="685" t="s">
        <v>1234</v>
      </c>
      <c r="B201" s="666" t="s">
        <v>678</v>
      </c>
      <c r="C201" s="199">
        <v>41827</v>
      </c>
      <c r="D201" s="199">
        <v>41827</v>
      </c>
      <c r="E201" s="668" t="s">
        <v>178</v>
      </c>
      <c r="F201" s="668" t="s">
        <v>1028</v>
      </c>
      <c r="G201" s="668" t="s">
        <v>1032</v>
      </c>
      <c r="H201" s="371">
        <v>7</v>
      </c>
      <c r="I201" s="485">
        <v>7</v>
      </c>
      <c r="J201" s="668"/>
      <c r="K201" s="668" t="s">
        <v>679</v>
      </c>
      <c r="L201" s="481">
        <v>4</v>
      </c>
      <c r="M201" s="481"/>
      <c r="N201" s="482">
        <v>41831</v>
      </c>
    </row>
    <row r="202" spans="1:14">
      <c r="A202" s="665" t="s">
        <v>1235</v>
      </c>
      <c r="B202" s="666" t="s">
        <v>680</v>
      </c>
      <c r="C202" s="199">
        <v>41827</v>
      </c>
      <c r="D202" s="199">
        <v>41827</v>
      </c>
      <c r="E202" s="667" t="s">
        <v>197</v>
      </c>
      <c r="F202" s="668" t="s">
        <v>1028</v>
      </c>
      <c r="G202" s="669" t="s">
        <v>640</v>
      </c>
      <c r="H202" s="668">
        <v>538</v>
      </c>
      <c r="I202" s="666">
        <v>538</v>
      </c>
      <c r="J202" s="668"/>
      <c r="K202" s="395" t="s">
        <v>671</v>
      </c>
      <c r="L202" s="481">
        <v>6</v>
      </c>
      <c r="M202" s="481">
        <v>42</v>
      </c>
      <c r="N202" s="482">
        <v>41835</v>
      </c>
    </row>
    <row r="203" spans="1:14">
      <c r="A203" s="685" t="s">
        <v>1235</v>
      </c>
      <c r="B203" s="666" t="s">
        <v>680</v>
      </c>
      <c r="C203" s="199">
        <v>41827</v>
      </c>
      <c r="D203" s="199">
        <v>41827</v>
      </c>
      <c r="E203" s="668" t="s">
        <v>179</v>
      </c>
      <c r="F203" s="668" t="s">
        <v>1028</v>
      </c>
      <c r="G203" s="668" t="s">
        <v>1029</v>
      </c>
      <c r="H203" s="668">
        <v>276</v>
      </c>
      <c r="I203" s="666">
        <v>276</v>
      </c>
      <c r="J203" s="668"/>
      <c r="K203" s="668" t="s">
        <v>671</v>
      </c>
      <c r="L203" s="481">
        <v>2</v>
      </c>
      <c r="M203" s="481">
        <v>8</v>
      </c>
      <c r="N203" s="482">
        <v>41829</v>
      </c>
    </row>
    <row r="204" spans="1:14">
      <c r="A204" s="685" t="s">
        <v>1235</v>
      </c>
      <c r="B204" s="666" t="s">
        <v>680</v>
      </c>
      <c r="C204" s="199">
        <v>41827</v>
      </c>
      <c r="D204" s="199">
        <v>41827</v>
      </c>
      <c r="E204" s="668" t="s">
        <v>225</v>
      </c>
      <c r="F204" s="668" t="s">
        <v>1028</v>
      </c>
      <c r="G204" s="668" t="s">
        <v>639</v>
      </c>
      <c r="H204" s="668">
        <v>24</v>
      </c>
      <c r="I204" s="666">
        <v>24</v>
      </c>
      <c r="J204" s="668" t="s">
        <v>1031</v>
      </c>
      <c r="K204" s="395" t="s">
        <v>671</v>
      </c>
      <c r="L204" s="484">
        <v>5</v>
      </c>
      <c r="M204" s="484">
        <v>35</v>
      </c>
      <c r="N204" s="482">
        <v>41836</v>
      </c>
    </row>
    <row r="205" spans="1:14">
      <c r="A205" s="685" t="s">
        <v>1235</v>
      </c>
      <c r="B205" s="666" t="s">
        <v>680</v>
      </c>
      <c r="C205" s="199">
        <v>41827</v>
      </c>
      <c r="D205" s="199">
        <v>41827</v>
      </c>
      <c r="E205" s="668" t="s">
        <v>173</v>
      </c>
      <c r="F205" s="668" t="s">
        <v>1028</v>
      </c>
      <c r="G205" s="669" t="s">
        <v>641</v>
      </c>
      <c r="H205" s="668">
        <v>41</v>
      </c>
      <c r="I205" s="666">
        <v>41</v>
      </c>
      <c r="J205" s="668"/>
      <c r="K205" s="668" t="s">
        <v>671</v>
      </c>
      <c r="L205" s="481">
        <v>2</v>
      </c>
      <c r="M205" s="481">
        <v>8</v>
      </c>
      <c r="N205" s="482">
        <v>41835</v>
      </c>
    </row>
    <row r="206" spans="1:14">
      <c r="A206" s="668" t="s">
        <v>1235</v>
      </c>
      <c r="B206" s="666" t="s">
        <v>680</v>
      </c>
      <c r="C206" s="199">
        <v>41827</v>
      </c>
      <c r="D206" s="199">
        <v>41827</v>
      </c>
      <c r="E206" s="670" t="s">
        <v>174</v>
      </c>
      <c r="F206" s="668" t="s">
        <v>1028</v>
      </c>
      <c r="G206" s="669" t="s">
        <v>641</v>
      </c>
      <c r="H206" s="671">
        <v>15</v>
      </c>
      <c r="I206" s="670">
        <v>15</v>
      </c>
      <c r="J206" s="395"/>
      <c r="K206" s="668" t="s">
        <v>671</v>
      </c>
      <c r="L206" s="672">
        <v>2</v>
      </c>
      <c r="M206" s="672">
        <v>8</v>
      </c>
      <c r="N206" s="482">
        <v>41835</v>
      </c>
    </row>
    <row r="207" spans="1:14">
      <c r="A207" s="685" t="s">
        <v>1235</v>
      </c>
      <c r="B207" s="666" t="s">
        <v>680</v>
      </c>
      <c r="C207" s="199">
        <v>41827</v>
      </c>
      <c r="D207" s="199">
        <v>41827</v>
      </c>
      <c r="E207" s="668" t="s">
        <v>178</v>
      </c>
      <c r="F207" s="668" t="s">
        <v>1028</v>
      </c>
      <c r="G207" s="668" t="s">
        <v>1032</v>
      </c>
      <c r="H207" s="371">
        <v>11.4</v>
      </c>
      <c r="I207" s="485">
        <v>11.43</v>
      </c>
      <c r="J207" s="668"/>
      <c r="K207" s="668" t="s">
        <v>679</v>
      </c>
      <c r="L207" s="481">
        <v>4</v>
      </c>
      <c r="M207" s="481"/>
      <c r="N207" s="482">
        <v>41831</v>
      </c>
    </row>
    <row r="208" spans="1:14">
      <c r="A208" s="668" t="s">
        <v>1236</v>
      </c>
      <c r="B208" s="666">
        <v>45</v>
      </c>
      <c r="C208" s="199">
        <v>41827</v>
      </c>
      <c r="D208" s="199">
        <v>41827</v>
      </c>
      <c r="E208" s="667" t="s">
        <v>197</v>
      </c>
      <c r="F208" s="668" t="s">
        <v>1028</v>
      </c>
      <c r="G208" s="669" t="s">
        <v>640</v>
      </c>
      <c r="H208" s="668">
        <v>469</v>
      </c>
      <c r="I208" s="666">
        <v>469</v>
      </c>
      <c r="J208" s="668"/>
      <c r="K208" s="395" t="s">
        <v>671</v>
      </c>
      <c r="L208" s="481">
        <v>6</v>
      </c>
      <c r="M208" s="481">
        <v>42</v>
      </c>
      <c r="N208" s="482">
        <v>41835</v>
      </c>
    </row>
    <row r="209" spans="1:14">
      <c r="A209" s="665" t="s">
        <v>1236</v>
      </c>
      <c r="B209" s="666">
        <v>45</v>
      </c>
      <c r="C209" s="199">
        <v>41827</v>
      </c>
      <c r="D209" s="199">
        <v>41827</v>
      </c>
      <c r="E209" s="668" t="s">
        <v>179</v>
      </c>
      <c r="F209" s="668" t="s">
        <v>1028</v>
      </c>
      <c r="G209" s="668" t="s">
        <v>1029</v>
      </c>
      <c r="H209" s="668">
        <v>165</v>
      </c>
      <c r="I209" s="666">
        <v>165</v>
      </c>
      <c r="J209" s="668"/>
      <c r="K209" s="668" t="s">
        <v>671</v>
      </c>
      <c r="L209" s="481">
        <v>2</v>
      </c>
      <c r="M209" s="481">
        <v>8</v>
      </c>
      <c r="N209" s="482">
        <v>41829</v>
      </c>
    </row>
    <row r="210" spans="1:14">
      <c r="A210" s="665" t="s">
        <v>1236</v>
      </c>
      <c r="B210" s="666">
        <v>45</v>
      </c>
      <c r="C210" s="199">
        <v>41827</v>
      </c>
      <c r="D210" s="199">
        <v>41827</v>
      </c>
      <c r="E210" s="668" t="s">
        <v>225</v>
      </c>
      <c r="F210" s="668" t="s">
        <v>1028</v>
      </c>
      <c r="G210" s="668" t="s">
        <v>639</v>
      </c>
      <c r="H210" s="668">
        <v>93</v>
      </c>
      <c r="I210" s="666">
        <v>93</v>
      </c>
      <c r="J210" s="668"/>
      <c r="K210" s="395" t="s">
        <v>671</v>
      </c>
      <c r="L210" s="484">
        <v>5</v>
      </c>
      <c r="M210" s="484">
        <v>35</v>
      </c>
      <c r="N210" s="482">
        <v>41836</v>
      </c>
    </row>
    <row r="211" spans="1:14">
      <c r="A211" s="665" t="s">
        <v>1236</v>
      </c>
      <c r="B211" s="666">
        <v>45</v>
      </c>
      <c r="C211" s="199">
        <v>41827</v>
      </c>
      <c r="D211" s="199">
        <v>41827</v>
      </c>
      <c r="E211" s="668" t="s">
        <v>173</v>
      </c>
      <c r="F211" s="668" t="s">
        <v>1028</v>
      </c>
      <c r="G211" s="669" t="s">
        <v>641</v>
      </c>
      <c r="H211" s="668">
        <v>41</v>
      </c>
      <c r="I211" s="666">
        <v>41</v>
      </c>
      <c r="J211" s="668"/>
      <c r="K211" s="668" t="s">
        <v>671</v>
      </c>
      <c r="L211" s="481">
        <v>2</v>
      </c>
      <c r="M211" s="481">
        <v>8</v>
      </c>
      <c r="N211" s="482">
        <v>41835</v>
      </c>
    </row>
    <row r="212" spans="1:14">
      <c r="A212" s="668" t="s">
        <v>1236</v>
      </c>
      <c r="B212" s="666">
        <v>45</v>
      </c>
      <c r="C212" s="199">
        <v>41827</v>
      </c>
      <c r="D212" s="199">
        <v>41827</v>
      </c>
      <c r="E212" s="670" t="s">
        <v>174</v>
      </c>
      <c r="F212" s="668" t="s">
        <v>1028</v>
      </c>
      <c r="G212" s="669" t="s">
        <v>641</v>
      </c>
      <c r="H212" s="671">
        <v>26</v>
      </c>
      <c r="I212" s="670">
        <v>26</v>
      </c>
      <c r="J212" s="395"/>
      <c r="K212" s="668" t="s">
        <v>671</v>
      </c>
      <c r="L212" s="672">
        <v>2</v>
      </c>
      <c r="M212" s="672">
        <v>8</v>
      </c>
      <c r="N212" s="482">
        <v>41835</v>
      </c>
    </row>
    <row r="213" spans="1:14">
      <c r="A213" s="665" t="s">
        <v>1236</v>
      </c>
      <c r="B213" s="666">
        <v>45</v>
      </c>
      <c r="C213" s="199">
        <v>41827</v>
      </c>
      <c r="D213" s="199">
        <v>41827</v>
      </c>
      <c r="E213" s="668" t="s">
        <v>178</v>
      </c>
      <c r="F213" s="668" t="s">
        <v>1028</v>
      </c>
      <c r="G213" s="668" t="s">
        <v>1032</v>
      </c>
      <c r="H213" s="371">
        <v>7</v>
      </c>
      <c r="I213" s="485">
        <v>7</v>
      </c>
      <c r="J213" s="668"/>
      <c r="K213" s="668" t="s">
        <v>679</v>
      </c>
      <c r="L213" s="481">
        <v>4</v>
      </c>
      <c r="M213" s="481"/>
      <c r="N213" s="482">
        <v>41831</v>
      </c>
    </row>
    <row r="214" spans="1:14">
      <c r="A214" s="665" t="s">
        <v>1237</v>
      </c>
      <c r="B214" s="752" t="s">
        <v>681</v>
      </c>
      <c r="C214" s="199">
        <v>41827</v>
      </c>
      <c r="D214" s="199">
        <v>41827</v>
      </c>
      <c r="E214" s="667" t="s">
        <v>197</v>
      </c>
      <c r="F214" s="668" t="s">
        <v>1028</v>
      </c>
      <c r="G214" s="669" t="s">
        <v>640</v>
      </c>
      <c r="H214" s="668">
        <v>539</v>
      </c>
      <c r="I214" s="666">
        <v>539</v>
      </c>
      <c r="J214" s="668"/>
      <c r="K214" s="395" t="s">
        <v>671</v>
      </c>
      <c r="L214" s="481">
        <v>6</v>
      </c>
      <c r="M214" s="481">
        <v>42</v>
      </c>
      <c r="N214" s="482">
        <v>41835</v>
      </c>
    </row>
    <row r="215" spans="1:14">
      <c r="A215" s="668" t="s">
        <v>1237</v>
      </c>
      <c r="B215" s="752" t="s">
        <v>681</v>
      </c>
      <c r="C215" s="199">
        <v>41827</v>
      </c>
      <c r="D215" s="199">
        <v>41827</v>
      </c>
      <c r="E215" s="668" t="s">
        <v>179</v>
      </c>
      <c r="F215" s="668" t="s">
        <v>1028</v>
      </c>
      <c r="G215" s="668" t="s">
        <v>1029</v>
      </c>
      <c r="H215" s="668">
        <v>158</v>
      </c>
      <c r="I215" s="666">
        <v>158</v>
      </c>
      <c r="J215" s="668"/>
      <c r="K215" s="668" t="s">
        <v>671</v>
      </c>
      <c r="L215" s="481">
        <v>2</v>
      </c>
      <c r="M215" s="481">
        <v>8</v>
      </c>
      <c r="N215" s="482">
        <v>41829</v>
      </c>
    </row>
    <row r="216" spans="1:14">
      <c r="A216" s="685" t="s">
        <v>1237</v>
      </c>
      <c r="B216" s="752" t="s">
        <v>681</v>
      </c>
      <c r="C216" s="199">
        <v>41827</v>
      </c>
      <c r="D216" s="199">
        <v>41827</v>
      </c>
      <c r="E216" s="668" t="s">
        <v>225</v>
      </c>
      <c r="F216" s="668" t="s">
        <v>1028</v>
      </c>
      <c r="G216" s="668" t="s">
        <v>639</v>
      </c>
      <c r="H216" s="668">
        <v>107</v>
      </c>
      <c r="I216" s="666">
        <v>107</v>
      </c>
      <c r="J216" s="668"/>
      <c r="K216" s="395" t="s">
        <v>671</v>
      </c>
      <c r="L216" s="484">
        <v>5</v>
      </c>
      <c r="M216" s="484">
        <v>35</v>
      </c>
      <c r="N216" s="482">
        <v>41836</v>
      </c>
    </row>
    <row r="217" spans="1:14">
      <c r="A217" s="668" t="s">
        <v>1237</v>
      </c>
      <c r="B217" s="752" t="s">
        <v>681</v>
      </c>
      <c r="C217" s="199">
        <v>41827</v>
      </c>
      <c r="D217" s="199">
        <v>41827</v>
      </c>
      <c r="E217" s="668" t="s">
        <v>173</v>
      </c>
      <c r="F217" s="668" t="s">
        <v>1028</v>
      </c>
      <c r="G217" s="669" t="s">
        <v>641</v>
      </c>
      <c r="H217" s="668">
        <v>34</v>
      </c>
      <c r="I217" s="666">
        <v>34</v>
      </c>
      <c r="J217" s="668"/>
      <c r="K217" s="668" t="s">
        <v>671</v>
      </c>
      <c r="L217" s="481">
        <v>2</v>
      </c>
      <c r="M217" s="481">
        <v>8</v>
      </c>
      <c r="N217" s="482">
        <v>41835</v>
      </c>
    </row>
    <row r="218" spans="1:14">
      <c r="A218" s="668" t="s">
        <v>1237</v>
      </c>
      <c r="B218" s="752" t="s">
        <v>681</v>
      </c>
      <c r="C218" s="199">
        <v>41827</v>
      </c>
      <c r="D218" s="199">
        <v>41827</v>
      </c>
      <c r="E218" s="670" t="s">
        <v>174</v>
      </c>
      <c r="F218" s="668" t="s">
        <v>1028</v>
      </c>
      <c r="G218" s="669" t="s">
        <v>641</v>
      </c>
      <c r="H218" s="671">
        <v>22</v>
      </c>
      <c r="I218" s="670">
        <v>22</v>
      </c>
      <c r="J218" s="395"/>
      <c r="K218" s="668" t="s">
        <v>671</v>
      </c>
      <c r="L218" s="672">
        <v>2</v>
      </c>
      <c r="M218" s="672">
        <v>8</v>
      </c>
      <c r="N218" s="482">
        <v>41835</v>
      </c>
    </row>
    <row r="219" spans="1:14">
      <c r="A219" s="668" t="s">
        <v>1237</v>
      </c>
      <c r="B219" s="752" t="s">
        <v>681</v>
      </c>
      <c r="C219" s="199">
        <v>41827</v>
      </c>
      <c r="D219" s="199">
        <v>41827</v>
      </c>
      <c r="E219" s="668" t="s">
        <v>178</v>
      </c>
      <c r="F219" s="668" t="s">
        <v>1028</v>
      </c>
      <c r="G219" s="668" t="s">
        <v>1032</v>
      </c>
      <c r="H219" s="371">
        <v>8.8000000000000007</v>
      </c>
      <c r="I219" s="485">
        <v>8.8000000000000007</v>
      </c>
      <c r="J219" s="668"/>
      <c r="K219" s="668" t="s">
        <v>679</v>
      </c>
      <c r="L219" s="481">
        <v>4</v>
      </c>
      <c r="M219" s="481"/>
      <c r="N219" s="482">
        <v>41831</v>
      </c>
    </row>
    <row r="220" spans="1:14">
      <c r="A220" s="665" t="s">
        <v>1237</v>
      </c>
      <c r="B220" s="666" t="s">
        <v>681</v>
      </c>
      <c r="C220" s="199">
        <v>41827</v>
      </c>
      <c r="D220" s="199">
        <v>41827</v>
      </c>
      <c r="E220" s="667" t="s">
        <v>175</v>
      </c>
      <c r="F220" s="665" t="s">
        <v>1028</v>
      </c>
      <c r="G220" s="673" t="s">
        <v>1034</v>
      </c>
      <c r="H220" s="268">
        <v>4.7</v>
      </c>
      <c r="I220" s="486">
        <v>4.7</v>
      </c>
      <c r="J220" s="674"/>
      <c r="K220" s="668" t="s">
        <v>671</v>
      </c>
      <c r="L220" s="672">
        <v>0.1</v>
      </c>
      <c r="M220" s="672"/>
      <c r="N220" s="482">
        <v>41834</v>
      </c>
    </row>
    <row r="221" spans="1:14">
      <c r="A221" s="665" t="s">
        <v>1237</v>
      </c>
      <c r="B221" s="666" t="s">
        <v>681</v>
      </c>
      <c r="C221" s="199">
        <v>41827</v>
      </c>
      <c r="D221" s="199">
        <v>41827</v>
      </c>
      <c r="E221" s="667" t="s">
        <v>175</v>
      </c>
      <c r="F221" s="665" t="s">
        <v>1028</v>
      </c>
      <c r="G221" s="673" t="s">
        <v>1034</v>
      </c>
      <c r="H221" s="268">
        <v>4.9000000000000004</v>
      </c>
      <c r="I221" s="486">
        <v>4.9000000000000004</v>
      </c>
      <c r="J221" s="674"/>
      <c r="K221" s="668" t="s">
        <v>671</v>
      </c>
      <c r="L221" s="672">
        <v>0.1</v>
      </c>
      <c r="M221" s="672"/>
      <c r="N221" s="482">
        <v>41834</v>
      </c>
    </row>
    <row r="222" spans="1:14">
      <c r="A222" s="668" t="s">
        <v>1238</v>
      </c>
      <c r="B222" s="666" t="s">
        <v>1199</v>
      </c>
      <c r="C222" s="199">
        <v>41827</v>
      </c>
      <c r="D222" s="199">
        <v>41827</v>
      </c>
      <c r="E222" s="667" t="s">
        <v>197</v>
      </c>
      <c r="F222" s="668" t="s">
        <v>1028</v>
      </c>
      <c r="G222" s="669" t="s">
        <v>640</v>
      </c>
      <c r="H222" s="668">
        <v>487</v>
      </c>
      <c r="I222" s="666">
        <v>487</v>
      </c>
      <c r="J222" s="668"/>
      <c r="K222" s="395" t="s">
        <v>671</v>
      </c>
      <c r="L222" s="481">
        <v>6</v>
      </c>
      <c r="M222" s="481">
        <v>42</v>
      </c>
      <c r="N222" s="482">
        <v>41835</v>
      </c>
    </row>
    <row r="223" spans="1:14">
      <c r="A223" s="668" t="s">
        <v>1238</v>
      </c>
      <c r="B223" s="666" t="s">
        <v>1199</v>
      </c>
      <c r="C223" s="199">
        <v>41827</v>
      </c>
      <c r="D223" s="199">
        <v>41827</v>
      </c>
      <c r="E223" s="668" t="s">
        <v>179</v>
      </c>
      <c r="F223" s="668" t="s">
        <v>1028</v>
      </c>
      <c r="G223" s="668" t="s">
        <v>1029</v>
      </c>
      <c r="H223" s="668">
        <v>145</v>
      </c>
      <c r="I223" s="666">
        <v>145</v>
      </c>
      <c r="J223" s="668"/>
      <c r="K223" s="668" t="s">
        <v>671</v>
      </c>
      <c r="L223" s="481">
        <v>2</v>
      </c>
      <c r="M223" s="481">
        <v>8</v>
      </c>
      <c r="N223" s="482">
        <v>41829</v>
      </c>
    </row>
    <row r="224" spans="1:14">
      <c r="A224" s="685" t="s">
        <v>1238</v>
      </c>
      <c r="B224" s="666" t="s">
        <v>1199</v>
      </c>
      <c r="C224" s="199">
        <v>41827</v>
      </c>
      <c r="D224" s="199">
        <v>41827</v>
      </c>
      <c r="E224" s="668" t="s">
        <v>225</v>
      </c>
      <c r="F224" s="668" t="s">
        <v>1028</v>
      </c>
      <c r="G224" s="668" t="s">
        <v>639</v>
      </c>
      <c r="H224" s="668">
        <v>182</v>
      </c>
      <c r="I224" s="666">
        <v>182</v>
      </c>
      <c r="J224" s="668"/>
      <c r="K224" s="395" t="s">
        <v>671</v>
      </c>
      <c r="L224" s="484">
        <v>5</v>
      </c>
      <c r="M224" s="484">
        <v>35</v>
      </c>
      <c r="N224" s="482">
        <v>41836</v>
      </c>
    </row>
    <row r="225" spans="1:14">
      <c r="A225" s="668" t="s">
        <v>1238</v>
      </c>
      <c r="B225" s="666" t="s">
        <v>1199</v>
      </c>
      <c r="C225" s="199">
        <v>41827</v>
      </c>
      <c r="D225" s="199">
        <v>41827</v>
      </c>
      <c r="E225" s="668" t="s">
        <v>173</v>
      </c>
      <c r="F225" s="668" t="s">
        <v>1028</v>
      </c>
      <c r="G225" s="669" t="s">
        <v>641</v>
      </c>
      <c r="H225" s="668">
        <v>96</v>
      </c>
      <c r="I225" s="666">
        <v>96</v>
      </c>
      <c r="J225" s="668"/>
      <c r="K225" s="668" t="s">
        <v>671</v>
      </c>
      <c r="L225" s="481">
        <v>2</v>
      </c>
      <c r="M225" s="481">
        <v>8</v>
      </c>
      <c r="N225" s="482">
        <v>41835</v>
      </c>
    </row>
    <row r="226" spans="1:14">
      <c r="A226" s="668" t="s">
        <v>1238</v>
      </c>
      <c r="B226" s="666" t="s">
        <v>1199</v>
      </c>
      <c r="C226" s="199">
        <v>41827</v>
      </c>
      <c r="D226" s="199">
        <v>41827</v>
      </c>
      <c r="E226" s="670" t="s">
        <v>174</v>
      </c>
      <c r="F226" s="668" t="s">
        <v>1028</v>
      </c>
      <c r="G226" s="669" t="s">
        <v>641</v>
      </c>
      <c r="H226" s="671">
        <v>91</v>
      </c>
      <c r="I226" s="670">
        <v>91</v>
      </c>
      <c r="J226" s="395"/>
      <c r="K226" s="668" t="s">
        <v>671</v>
      </c>
      <c r="L226" s="672">
        <v>2</v>
      </c>
      <c r="M226" s="672">
        <v>8</v>
      </c>
      <c r="N226" s="482">
        <v>41835</v>
      </c>
    </row>
    <row r="227" spans="1:14">
      <c r="A227" s="668" t="s">
        <v>1238</v>
      </c>
      <c r="B227" s="666" t="s">
        <v>1199</v>
      </c>
      <c r="C227" s="199">
        <v>41827</v>
      </c>
      <c r="D227" s="199">
        <v>41827</v>
      </c>
      <c r="E227" s="668" t="s">
        <v>178</v>
      </c>
      <c r="F227" s="668" t="s">
        <v>1028</v>
      </c>
      <c r="G227" s="668" t="s">
        <v>1032</v>
      </c>
      <c r="H227" s="371">
        <v>13.6</v>
      </c>
      <c r="I227" s="485">
        <v>13.6</v>
      </c>
      <c r="J227" s="668"/>
      <c r="K227" s="668" t="s">
        <v>679</v>
      </c>
      <c r="L227" s="481">
        <v>4</v>
      </c>
      <c r="M227" s="481"/>
      <c r="N227" s="482">
        <v>41831</v>
      </c>
    </row>
    <row r="228" spans="1:14">
      <c r="A228" s="665" t="s">
        <v>1373</v>
      </c>
      <c r="B228" s="666" t="s">
        <v>678</v>
      </c>
      <c r="C228" s="199">
        <v>41849</v>
      </c>
      <c r="D228" s="199">
        <v>41849</v>
      </c>
      <c r="E228" s="667" t="s">
        <v>197</v>
      </c>
      <c r="F228" s="668" t="s">
        <v>1028</v>
      </c>
      <c r="G228" s="669" t="s">
        <v>640</v>
      </c>
      <c r="H228" s="668">
        <v>399</v>
      </c>
      <c r="I228" s="666">
        <v>399</v>
      </c>
      <c r="J228" s="668"/>
      <c r="K228" s="395" t="s">
        <v>671</v>
      </c>
      <c r="L228" s="481">
        <v>6</v>
      </c>
      <c r="M228" s="481">
        <v>42</v>
      </c>
      <c r="N228" s="482">
        <v>41856</v>
      </c>
    </row>
    <row r="229" spans="1:14">
      <c r="A229" s="685" t="s">
        <v>1373</v>
      </c>
      <c r="B229" s="666" t="s">
        <v>678</v>
      </c>
      <c r="C229" s="199">
        <v>41849</v>
      </c>
      <c r="D229" s="199">
        <v>41849</v>
      </c>
      <c r="E229" s="668" t="s">
        <v>179</v>
      </c>
      <c r="F229" s="668" t="s">
        <v>1028</v>
      </c>
      <c r="G229" s="668" t="s">
        <v>1029</v>
      </c>
      <c r="H229" s="668">
        <v>126</v>
      </c>
      <c r="I229" s="666">
        <v>126</v>
      </c>
      <c r="J229" s="668"/>
      <c r="K229" s="668" t="s">
        <v>671</v>
      </c>
      <c r="L229" s="481">
        <v>2</v>
      </c>
      <c r="M229" s="481">
        <v>8</v>
      </c>
      <c r="N229" s="482">
        <v>41850</v>
      </c>
    </row>
    <row r="230" spans="1:14">
      <c r="A230" s="685" t="s">
        <v>1373</v>
      </c>
      <c r="B230" s="666" t="s">
        <v>678</v>
      </c>
      <c r="C230" s="199">
        <v>41849</v>
      </c>
      <c r="D230" s="199">
        <v>41849</v>
      </c>
      <c r="E230" s="668" t="s">
        <v>225</v>
      </c>
      <c r="F230" s="668" t="s">
        <v>1028</v>
      </c>
      <c r="G230" s="668" t="s">
        <v>639</v>
      </c>
      <c r="H230" s="668">
        <v>32</v>
      </c>
      <c r="I230" s="666">
        <v>32</v>
      </c>
      <c r="J230" s="668" t="s">
        <v>1031</v>
      </c>
      <c r="K230" s="395" t="s">
        <v>671</v>
      </c>
      <c r="L230" s="484">
        <v>5</v>
      </c>
      <c r="M230" s="484">
        <v>35</v>
      </c>
      <c r="N230" s="482">
        <v>41859</v>
      </c>
    </row>
    <row r="231" spans="1:14">
      <c r="A231" s="685" t="s">
        <v>1373</v>
      </c>
      <c r="B231" s="666" t="s">
        <v>678</v>
      </c>
      <c r="C231" s="199">
        <v>41849</v>
      </c>
      <c r="D231" s="199">
        <v>41849</v>
      </c>
      <c r="E231" s="668" t="s">
        <v>173</v>
      </c>
      <c r="F231" s="668" t="s">
        <v>1028</v>
      </c>
      <c r="G231" s="669" t="s">
        <v>641</v>
      </c>
      <c r="H231" s="668">
        <v>37</v>
      </c>
      <c r="I231" s="666">
        <v>37</v>
      </c>
      <c r="J231" s="668"/>
      <c r="K231" s="668" t="s">
        <v>671</v>
      </c>
      <c r="L231" s="481">
        <v>2</v>
      </c>
      <c r="M231" s="481">
        <v>8</v>
      </c>
      <c r="N231" s="482">
        <v>41856</v>
      </c>
    </row>
    <row r="232" spans="1:14">
      <c r="A232" s="668" t="s">
        <v>1373</v>
      </c>
      <c r="B232" s="666" t="s">
        <v>678</v>
      </c>
      <c r="C232" s="199">
        <v>41849</v>
      </c>
      <c r="D232" s="199">
        <v>41849</v>
      </c>
      <c r="E232" s="670" t="s">
        <v>174</v>
      </c>
      <c r="F232" s="668" t="s">
        <v>1028</v>
      </c>
      <c r="G232" s="669" t="s">
        <v>641</v>
      </c>
      <c r="H232" s="671">
        <v>12</v>
      </c>
      <c r="I232" s="670">
        <v>12</v>
      </c>
      <c r="J232" s="395"/>
      <c r="K232" s="668" t="s">
        <v>671</v>
      </c>
      <c r="L232" s="672">
        <v>2</v>
      </c>
      <c r="M232" s="672">
        <v>8</v>
      </c>
      <c r="N232" s="482">
        <v>41856</v>
      </c>
    </row>
    <row r="233" spans="1:14">
      <c r="A233" s="685" t="s">
        <v>1373</v>
      </c>
      <c r="B233" s="666" t="s">
        <v>678</v>
      </c>
      <c r="C233" s="199">
        <v>41849</v>
      </c>
      <c r="D233" s="199">
        <v>41849</v>
      </c>
      <c r="E233" s="668" t="s">
        <v>178</v>
      </c>
      <c r="F233" s="668" t="s">
        <v>1028</v>
      </c>
      <c r="G233" s="668" t="s">
        <v>1032</v>
      </c>
      <c r="H233" s="371">
        <v>11.7</v>
      </c>
      <c r="I233" s="485">
        <v>11.7</v>
      </c>
      <c r="J233" s="668"/>
      <c r="K233" s="668" t="s">
        <v>679</v>
      </c>
      <c r="L233" s="481">
        <v>4</v>
      </c>
      <c r="M233" s="481"/>
      <c r="N233" s="482">
        <v>41861</v>
      </c>
    </row>
    <row r="234" spans="1:14">
      <c r="A234" s="665" t="s">
        <v>1374</v>
      </c>
      <c r="B234" s="666" t="s">
        <v>680</v>
      </c>
      <c r="C234" s="199">
        <v>41849</v>
      </c>
      <c r="D234" s="199">
        <v>41849</v>
      </c>
      <c r="E234" s="667" t="s">
        <v>197</v>
      </c>
      <c r="F234" s="668" t="s">
        <v>1028</v>
      </c>
      <c r="G234" s="669" t="s">
        <v>640</v>
      </c>
      <c r="H234" s="668">
        <v>424</v>
      </c>
      <c r="I234" s="666">
        <v>424</v>
      </c>
      <c r="J234" s="668"/>
      <c r="K234" s="395" t="s">
        <v>671</v>
      </c>
      <c r="L234" s="481">
        <v>6</v>
      </c>
      <c r="M234" s="481">
        <v>42</v>
      </c>
      <c r="N234" s="482">
        <v>41856</v>
      </c>
    </row>
    <row r="235" spans="1:14">
      <c r="A235" s="685" t="s">
        <v>1374</v>
      </c>
      <c r="B235" s="666" t="s">
        <v>680</v>
      </c>
      <c r="C235" s="199">
        <v>41849</v>
      </c>
      <c r="D235" s="199">
        <v>41849</v>
      </c>
      <c r="E235" s="668" t="s">
        <v>179</v>
      </c>
      <c r="F235" s="668" t="s">
        <v>1028</v>
      </c>
      <c r="G235" s="668" t="s">
        <v>1029</v>
      </c>
      <c r="H235" s="668">
        <v>266</v>
      </c>
      <c r="I235" s="666">
        <v>266</v>
      </c>
      <c r="J235" s="668"/>
      <c r="K235" s="668" t="s">
        <v>671</v>
      </c>
      <c r="L235" s="481">
        <v>2</v>
      </c>
      <c r="M235" s="481">
        <v>8</v>
      </c>
      <c r="N235" s="482">
        <v>41850</v>
      </c>
    </row>
    <row r="236" spans="1:14">
      <c r="A236" s="685" t="s">
        <v>1374</v>
      </c>
      <c r="B236" s="666" t="s">
        <v>680</v>
      </c>
      <c r="C236" s="199">
        <v>41849</v>
      </c>
      <c r="D236" s="199">
        <v>41849</v>
      </c>
      <c r="E236" s="668" t="s">
        <v>225</v>
      </c>
      <c r="F236" s="668" t="s">
        <v>1028</v>
      </c>
      <c r="G236" s="668" t="s">
        <v>639</v>
      </c>
      <c r="H236" s="668">
        <v>38</v>
      </c>
      <c r="I236" s="666">
        <v>38</v>
      </c>
      <c r="J236" s="668"/>
      <c r="K236" s="395" t="s">
        <v>671</v>
      </c>
      <c r="L236" s="484">
        <v>5</v>
      </c>
      <c r="M236" s="484">
        <v>35</v>
      </c>
      <c r="N236" s="482">
        <v>41859</v>
      </c>
    </row>
    <row r="237" spans="1:14">
      <c r="A237" s="685" t="s">
        <v>1374</v>
      </c>
      <c r="B237" s="666" t="s">
        <v>680</v>
      </c>
      <c r="C237" s="199">
        <v>41849</v>
      </c>
      <c r="D237" s="199">
        <v>41849</v>
      </c>
      <c r="E237" s="668" t="s">
        <v>173</v>
      </c>
      <c r="F237" s="668" t="s">
        <v>1028</v>
      </c>
      <c r="G237" s="669" t="s">
        <v>641</v>
      </c>
      <c r="H237" s="668">
        <v>52</v>
      </c>
      <c r="I237" s="666">
        <v>52</v>
      </c>
      <c r="J237" s="668"/>
      <c r="K237" s="668" t="s">
        <v>671</v>
      </c>
      <c r="L237" s="481">
        <v>2</v>
      </c>
      <c r="M237" s="481">
        <v>8</v>
      </c>
      <c r="N237" s="482">
        <v>41856</v>
      </c>
    </row>
    <row r="238" spans="1:14">
      <c r="A238" s="668" t="s">
        <v>1374</v>
      </c>
      <c r="B238" s="666" t="s">
        <v>680</v>
      </c>
      <c r="C238" s="199">
        <v>41849</v>
      </c>
      <c r="D238" s="199">
        <v>41849</v>
      </c>
      <c r="E238" s="670" t="s">
        <v>174</v>
      </c>
      <c r="F238" s="668" t="s">
        <v>1028</v>
      </c>
      <c r="G238" s="669" t="s">
        <v>641</v>
      </c>
      <c r="H238" s="671">
        <v>16</v>
      </c>
      <c r="I238" s="670">
        <v>16</v>
      </c>
      <c r="J238" s="395"/>
      <c r="K238" s="668" t="s">
        <v>671</v>
      </c>
      <c r="L238" s="672">
        <v>2</v>
      </c>
      <c r="M238" s="672">
        <v>8</v>
      </c>
      <c r="N238" s="482">
        <v>41856</v>
      </c>
    </row>
    <row r="239" spans="1:14">
      <c r="A239" s="685" t="s">
        <v>1374</v>
      </c>
      <c r="B239" s="666" t="s">
        <v>680</v>
      </c>
      <c r="C239" s="199">
        <v>41849</v>
      </c>
      <c r="D239" s="199">
        <v>41849</v>
      </c>
      <c r="E239" s="668" t="s">
        <v>178</v>
      </c>
      <c r="F239" s="668" t="s">
        <v>1028</v>
      </c>
      <c r="G239" s="668" t="s">
        <v>1032</v>
      </c>
      <c r="H239" s="371">
        <v>21.3</v>
      </c>
      <c r="I239" s="485">
        <v>21.3</v>
      </c>
      <c r="J239" s="668"/>
      <c r="K239" s="668" t="s">
        <v>679</v>
      </c>
      <c r="L239" s="481">
        <v>4</v>
      </c>
      <c r="M239" s="481"/>
      <c r="N239" s="482">
        <v>41861</v>
      </c>
    </row>
    <row r="240" spans="1:14">
      <c r="A240" s="668" t="s">
        <v>1375</v>
      </c>
      <c r="B240" s="666">
        <v>45</v>
      </c>
      <c r="C240" s="199">
        <v>41849</v>
      </c>
      <c r="D240" s="199">
        <v>41849</v>
      </c>
      <c r="E240" s="667" t="s">
        <v>197</v>
      </c>
      <c r="F240" s="668" t="s">
        <v>1028</v>
      </c>
      <c r="G240" s="669" t="s">
        <v>640</v>
      </c>
      <c r="H240" s="668">
        <v>486</v>
      </c>
      <c r="I240" s="666">
        <v>486</v>
      </c>
      <c r="J240" s="668"/>
      <c r="K240" s="395" t="s">
        <v>671</v>
      </c>
      <c r="L240" s="481">
        <v>6</v>
      </c>
      <c r="M240" s="481">
        <v>42</v>
      </c>
      <c r="N240" s="482">
        <v>41856</v>
      </c>
    </row>
    <row r="241" spans="1:14">
      <c r="A241" s="665" t="s">
        <v>1375</v>
      </c>
      <c r="B241" s="666">
        <v>45</v>
      </c>
      <c r="C241" s="199">
        <v>41849</v>
      </c>
      <c r="D241" s="199">
        <v>41849</v>
      </c>
      <c r="E241" s="668" t="s">
        <v>179</v>
      </c>
      <c r="F241" s="668" t="s">
        <v>1028</v>
      </c>
      <c r="G241" s="668" t="s">
        <v>1029</v>
      </c>
      <c r="H241" s="668">
        <v>203</v>
      </c>
      <c r="I241" s="666">
        <v>203</v>
      </c>
      <c r="J241" s="668"/>
      <c r="K241" s="668" t="s">
        <v>671</v>
      </c>
      <c r="L241" s="481">
        <v>2</v>
      </c>
      <c r="M241" s="481">
        <v>8</v>
      </c>
      <c r="N241" s="482">
        <v>41850</v>
      </c>
    </row>
    <row r="242" spans="1:14">
      <c r="A242" s="665" t="s">
        <v>1375</v>
      </c>
      <c r="B242" s="666">
        <v>45</v>
      </c>
      <c r="C242" s="199">
        <v>41849</v>
      </c>
      <c r="D242" s="199">
        <v>41849</v>
      </c>
      <c r="E242" s="668" t="s">
        <v>225</v>
      </c>
      <c r="F242" s="668" t="s">
        <v>1028</v>
      </c>
      <c r="G242" s="668" t="s">
        <v>639</v>
      </c>
      <c r="H242" s="668">
        <v>86</v>
      </c>
      <c r="I242" s="666">
        <v>86</v>
      </c>
      <c r="J242" s="668"/>
      <c r="K242" s="395" t="s">
        <v>671</v>
      </c>
      <c r="L242" s="484">
        <v>5</v>
      </c>
      <c r="M242" s="484">
        <v>35</v>
      </c>
      <c r="N242" s="482">
        <v>41859</v>
      </c>
    </row>
    <row r="243" spans="1:14">
      <c r="A243" s="665" t="s">
        <v>1375</v>
      </c>
      <c r="B243" s="666">
        <v>45</v>
      </c>
      <c r="C243" s="199">
        <v>41849</v>
      </c>
      <c r="D243" s="199">
        <v>41849</v>
      </c>
      <c r="E243" s="668" t="s">
        <v>173</v>
      </c>
      <c r="F243" s="668" t="s">
        <v>1028</v>
      </c>
      <c r="G243" s="669" t="s">
        <v>641</v>
      </c>
      <c r="H243" s="668">
        <v>44</v>
      </c>
      <c r="I243" s="666">
        <v>44</v>
      </c>
      <c r="J243" s="668"/>
      <c r="K243" s="668" t="s">
        <v>671</v>
      </c>
      <c r="L243" s="481">
        <v>2</v>
      </c>
      <c r="M243" s="481">
        <v>8</v>
      </c>
      <c r="N243" s="482">
        <v>41856</v>
      </c>
    </row>
    <row r="244" spans="1:14">
      <c r="A244" s="668" t="s">
        <v>1375</v>
      </c>
      <c r="B244" s="666">
        <v>45</v>
      </c>
      <c r="C244" s="199">
        <v>41849</v>
      </c>
      <c r="D244" s="199">
        <v>41849</v>
      </c>
      <c r="E244" s="670" t="s">
        <v>174</v>
      </c>
      <c r="F244" s="668" t="s">
        <v>1028</v>
      </c>
      <c r="G244" s="669" t="s">
        <v>641</v>
      </c>
      <c r="H244" s="671">
        <v>11</v>
      </c>
      <c r="I244" s="670">
        <v>11</v>
      </c>
      <c r="J244" s="395"/>
      <c r="K244" s="668" t="s">
        <v>671</v>
      </c>
      <c r="L244" s="672">
        <v>2</v>
      </c>
      <c r="M244" s="672">
        <v>8</v>
      </c>
      <c r="N244" s="482">
        <v>41856</v>
      </c>
    </row>
    <row r="245" spans="1:14">
      <c r="A245" s="665" t="s">
        <v>1375</v>
      </c>
      <c r="B245" s="666">
        <v>45</v>
      </c>
      <c r="C245" s="199">
        <v>41849</v>
      </c>
      <c r="D245" s="199">
        <v>41849</v>
      </c>
      <c r="E245" s="668" t="s">
        <v>178</v>
      </c>
      <c r="F245" s="668" t="s">
        <v>1028</v>
      </c>
      <c r="G245" s="668" t="s">
        <v>1032</v>
      </c>
      <c r="H245" s="371">
        <v>10.6</v>
      </c>
      <c r="I245" s="485">
        <v>10.6</v>
      </c>
      <c r="J245" s="668"/>
      <c r="K245" s="668" t="s">
        <v>679</v>
      </c>
      <c r="L245" s="481">
        <v>4</v>
      </c>
      <c r="M245" s="481"/>
      <c r="N245" s="482">
        <v>41861</v>
      </c>
    </row>
    <row r="246" spans="1:14">
      <c r="A246" s="665" t="s">
        <v>1376</v>
      </c>
      <c r="B246" s="752" t="s">
        <v>681</v>
      </c>
      <c r="C246" s="199">
        <v>41849</v>
      </c>
      <c r="D246" s="199">
        <v>41849</v>
      </c>
      <c r="E246" s="667" t="s">
        <v>197</v>
      </c>
      <c r="F246" s="668" t="s">
        <v>1028</v>
      </c>
      <c r="G246" s="669" t="s">
        <v>640</v>
      </c>
      <c r="H246" s="668">
        <v>538</v>
      </c>
      <c r="I246" s="666">
        <v>538</v>
      </c>
      <c r="J246" s="668"/>
      <c r="K246" s="395" t="s">
        <v>671</v>
      </c>
      <c r="L246" s="481">
        <v>6</v>
      </c>
      <c r="M246" s="481">
        <v>42</v>
      </c>
      <c r="N246" s="482">
        <v>41856</v>
      </c>
    </row>
    <row r="247" spans="1:14">
      <c r="A247" s="668" t="s">
        <v>1376</v>
      </c>
      <c r="B247" s="752" t="s">
        <v>681</v>
      </c>
      <c r="C247" s="199">
        <v>41849</v>
      </c>
      <c r="D247" s="199">
        <v>41849</v>
      </c>
      <c r="E247" s="668" t="s">
        <v>179</v>
      </c>
      <c r="F247" s="668" t="s">
        <v>1028</v>
      </c>
      <c r="G247" s="668" t="s">
        <v>1029</v>
      </c>
      <c r="H247" s="668">
        <v>205</v>
      </c>
      <c r="I247" s="666">
        <v>205</v>
      </c>
      <c r="J247" s="668"/>
      <c r="K247" s="668" t="s">
        <v>671</v>
      </c>
      <c r="L247" s="481">
        <v>2</v>
      </c>
      <c r="M247" s="481">
        <v>8</v>
      </c>
      <c r="N247" s="482">
        <v>41850</v>
      </c>
    </row>
    <row r="248" spans="1:14">
      <c r="A248" s="685" t="s">
        <v>1376</v>
      </c>
      <c r="B248" s="752" t="s">
        <v>681</v>
      </c>
      <c r="C248" s="199">
        <v>41849</v>
      </c>
      <c r="D248" s="199">
        <v>41849</v>
      </c>
      <c r="E248" s="668" t="s">
        <v>225</v>
      </c>
      <c r="F248" s="668" t="s">
        <v>1028</v>
      </c>
      <c r="G248" s="668" t="s">
        <v>639</v>
      </c>
      <c r="H248" s="668">
        <v>96</v>
      </c>
      <c r="I248" s="666">
        <v>96</v>
      </c>
      <c r="J248" s="668"/>
      <c r="K248" s="395" t="s">
        <v>671</v>
      </c>
      <c r="L248" s="484">
        <v>5</v>
      </c>
      <c r="M248" s="484">
        <v>35</v>
      </c>
      <c r="N248" s="482">
        <v>41859</v>
      </c>
    </row>
    <row r="249" spans="1:14">
      <c r="A249" s="668" t="s">
        <v>1376</v>
      </c>
      <c r="B249" s="752" t="s">
        <v>681</v>
      </c>
      <c r="C249" s="199">
        <v>41849</v>
      </c>
      <c r="D249" s="199">
        <v>41849</v>
      </c>
      <c r="E249" s="668" t="s">
        <v>173</v>
      </c>
      <c r="F249" s="668" t="s">
        <v>1028</v>
      </c>
      <c r="G249" s="669" t="s">
        <v>641</v>
      </c>
      <c r="H249" s="668">
        <v>38</v>
      </c>
      <c r="I249" s="666">
        <v>38</v>
      </c>
      <c r="J249" s="668"/>
      <c r="K249" s="668" t="s">
        <v>671</v>
      </c>
      <c r="L249" s="481">
        <v>2</v>
      </c>
      <c r="M249" s="481">
        <v>8</v>
      </c>
      <c r="N249" s="482">
        <v>41856</v>
      </c>
    </row>
    <row r="250" spans="1:14">
      <c r="A250" s="668" t="s">
        <v>1376</v>
      </c>
      <c r="B250" s="752" t="s">
        <v>681</v>
      </c>
      <c r="C250" s="199">
        <v>41849</v>
      </c>
      <c r="D250" s="199">
        <v>41849</v>
      </c>
      <c r="E250" s="670" t="s">
        <v>174</v>
      </c>
      <c r="F250" s="668" t="s">
        <v>1028</v>
      </c>
      <c r="G250" s="669" t="s">
        <v>641</v>
      </c>
      <c r="H250" s="671">
        <v>9</v>
      </c>
      <c r="I250" s="670">
        <v>9</v>
      </c>
      <c r="J250" s="395"/>
      <c r="K250" s="668" t="s">
        <v>671</v>
      </c>
      <c r="L250" s="672">
        <v>2</v>
      </c>
      <c r="M250" s="672">
        <v>8</v>
      </c>
      <c r="N250" s="482">
        <v>41856</v>
      </c>
    </row>
    <row r="251" spans="1:14">
      <c r="A251" s="668" t="s">
        <v>1376</v>
      </c>
      <c r="B251" s="752" t="s">
        <v>681</v>
      </c>
      <c r="C251" s="199">
        <v>41849</v>
      </c>
      <c r="D251" s="199">
        <v>41849</v>
      </c>
      <c r="E251" s="668" t="s">
        <v>178</v>
      </c>
      <c r="F251" s="668" t="s">
        <v>1028</v>
      </c>
      <c r="G251" s="668" t="s">
        <v>1032</v>
      </c>
      <c r="H251" s="371">
        <v>7.5</v>
      </c>
      <c r="I251" s="485">
        <v>7.5</v>
      </c>
      <c r="J251" s="668"/>
      <c r="K251" s="668" t="s">
        <v>679</v>
      </c>
      <c r="L251" s="481">
        <v>4</v>
      </c>
      <c r="M251" s="481"/>
      <c r="N251" s="482">
        <v>41861</v>
      </c>
    </row>
    <row r="252" spans="1:14">
      <c r="A252" s="665" t="s">
        <v>1376</v>
      </c>
      <c r="B252" s="666" t="s">
        <v>681</v>
      </c>
      <c r="C252" s="199">
        <v>41849</v>
      </c>
      <c r="D252" s="199">
        <v>41849</v>
      </c>
      <c r="E252" s="667" t="s">
        <v>175</v>
      </c>
      <c r="F252" s="665" t="s">
        <v>1028</v>
      </c>
      <c r="G252" s="673" t="s">
        <v>1034</v>
      </c>
      <c r="H252" s="268">
        <v>18</v>
      </c>
      <c r="I252" s="486">
        <v>18</v>
      </c>
      <c r="J252" s="674"/>
      <c r="K252" s="668" t="s">
        <v>671</v>
      </c>
      <c r="L252" s="672">
        <v>0.1</v>
      </c>
      <c r="M252" s="672"/>
      <c r="N252" s="482">
        <v>41858</v>
      </c>
    </row>
    <row r="253" spans="1:14">
      <c r="A253" s="665" t="s">
        <v>1376</v>
      </c>
      <c r="B253" s="666" t="s">
        <v>681</v>
      </c>
      <c r="C253" s="199">
        <v>41849</v>
      </c>
      <c r="D253" s="199">
        <v>41849</v>
      </c>
      <c r="E253" s="667" t="s">
        <v>175</v>
      </c>
      <c r="F253" s="665" t="s">
        <v>1028</v>
      </c>
      <c r="G253" s="673" t="s">
        <v>1034</v>
      </c>
      <c r="H253" s="268">
        <v>18.600000000000001</v>
      </c>
      <c r="I253" s="486">
        <v>18.600000000000001</v>
      </c>
      <c r="J253" s="674"/>
      <c r="K253" s="668" t="s">
        <v>671</v>
      </c>
      <c r="L253" s="672">
        <v>0.1</v>
      </c>
      <c r="M253" s="672"/>
      <c r="N253" s="482">
        <v>41858</v>
      </c>
    </row>
    <row r="254" spans="1:14">
      <c r="A254" s="668" t="s">
        <v>1377</v>
      </c>
      <c r="B254" s="666" t="s">
        <v>1199</v>
      </c>
      <c r="C254" s="199">
        <v>41849</v>
      </c>
      <c r="D254" s="199">
        <v>41849</v>
      </c>
      <c r="E254" s="667" t="s">
        <v>197</v>
      </c>
      <c r="F254" s="668" t="s">
        <v>1028</v>
      </c>
      <c r="G254" s="669" t="s">
        <v>640</v>
      </c>
      <c r="H254" s="668">
        <v>566</v>
      </c>
      <c r="I254" s="666">
        <v>566</v>
      </c>
      <c r="J254" s="668"/>
      <c r="K254" s="395" t="s">
        <v>671</v>
      </c>
      <c r="L254" s="481">
        <v>6</v>
      </c>
      <c r="M254" s="481">
        <v>42</v>
      </c>
      <c r="N254" s="482">
        <v>41856</v>
      </c>
    </row>
    <row r="255" spans="1:14">
      <c r="A255" s="668" t="s">
        <v>1377</v>
      </c>
      <c r="B255" s="666" t="s">
        <v>1199</v>
      </c>
      <c r="C255" s="199">
        <v>41849</v>
      </c>
      <c r="D255" s="199">
        <v>41849</v>
      </c>
      <c r="E255" s="668" t="s">
        <v>179</v>
      </c>
      <c r="F255" s="668" t="s">
        <v>1028</v>
      </c>
      <c r="G255" s="668" t="s">
        <v>1029</v>
      </c>
      <c r="H255" s="668">
        <v>186</v>
      </c>
      <c r="I255" s="666">
        <v>186</v>
      </c>
      <c r="J255" s="668"/>
      <c r="K255" s="668" t="s">
        <v>671</v>
      </c>
      <c r="L255" s="481">
        <v>2</v>
      </c>
      <c r="M255" s="481">
        <v>8</v>
      </c>
      <c r="N255" s="482">
        <v>41850</v>
      </c>
    </row>
    <row r="256" spans="1:14">
      <c r="A256" s="685" t="s">
        <v>1377</v>
      </c>
      <c r="B256" s="666" t="s">
        <v>1199</v>
      </c>
      <c r="C256" s="199">
        <v>41849</v>
      </c>
      <c r="D256" s="199">
        <v>41849</v>
      </c>
      <c r="E256" s="668" t="s">
        <v>225</v>
      </c>
      <c r="F256" s="668" t="s">
        <v>1028</v>
      </c>
      <c r="G256" s="668" t="s">
        <v>639</v>
      </c>
      <c r="H256" s="668">
        <v>206</v>
      </c>
      <c r="I256" s="666">
        <v>206</v>
      </c>
      <c r="J256" s="668"/>
      <c r="K256" s="395" t="s">
        <v>671</v>
      </c>
      <c r="L256" s="484">
        <v>5</v>
      </c>
      <c r="M256" s="484">
        <v>35</v>
      </c>
      <c r="N256" s="482">
        <v>41859</v>
      </c>
    </row>
    <row r="257" spans="1:14">
      <c r="A257" s="668" t="s">
        <v>1377</v>
      </c>
      <c r="B257" s="666" t="s">
        <v>1199</v>
      </c>
      <c r="C257" s="199">
        <v>41849</v>
      </c>
      <c r="D257" s="199">
        <v>41849</v>
      </c>
      <c r="E257" s="668" t="s">
        <v>173</v>
      </c>
      <c r="F257" s="668" t="s">
        <v>1028</v>
      </c>
      <c r="G257" s="669" t="s">
        <v>641</v>
      </c>
      <c r="H257" s="668">
        <v>71</v>
      </c>
      <c r="I257" s="666">
        <v>71</v>
      </c>
      <c r="J257" s="668"/>
      <c r="K257" s="668" t="s">
        <v>671</v>
      </c>
      <c r="L257" s="481">
        <v>2</v>
      </c>
      <c r="M257" s="481">
        <v>8</v>
      </c>
      <c r="N257" s="482">
        <v>41856</v>
      </c>
    </row>
    <row r="258" spans="1:14">
      <c r="A258" s="668" t="s">
        <v>1377</v>
      </c>
      <c r="B258" s="666" t="s">
        <v>1199</v>
      </c>
      <c r="C258" s="199">
        <v>41849</v>
      </c>
      <c r="D258" s="199">
        <v>41849</v>
      </c>
      <c r="E258" s="670" t="s">
        <v>174</v>
      </c>
      <c r="F258" s="668" t="s">
        <v>1028</v>
      </c>
      <c r="G258" s="669" t="s">
        <v>641</v>
      </c>
      <c r="H258" s="671">
        <v>17</v>
      </c>
      <c r="I258" s="670">
        <v>17</v>
      </c>
      <c r="J258" s="395"/>
      <c r="K258" s="668" t="s">
        <v>671</v>
      </c>
      <c r="L258" s="672">
        <v>2</v>
      </c>
      <c r="M258" s="672">
        <v>8</v>
      </c>
      <c r="N258" s="482">
        <v>41856</v>
      </c>
    </row>
    <row r="259" spans="1:14">
      <c r="A259" s="668" t="s">
        <v>1377</v>
      </c>
      <c r="B259" s="666" t="s">
        <v>1199</v>
      </c>
      <c r="C259" s="199">
        <v>41849</v>
      </c>
      <c r="D259" s="199">
        <v>41849</v>
      </c>
      <c r="E259" s="668" t="s">
        <v>178</v>
      </c>
      <c r="F259" s="668" t="s">
        <v>1028</v>
      </c>
      <c r="G259" s="668" t="s">
        <v>1032</v>
      </c>
      <c r="H259" s="371">
        <v>17.399999999999999</v>
      </c>
      <c r="I259" s="485">
        <v>17.399999999999999</v>
      </c>
      <c r="J259" s="668"/>
      <c r="K259" s="668" t="s">
        <v>679</v>
      </c>
      <c r="L259" s="481">
        <v>4</v>
      </c>
      <c r="M259" s="481"/>
      <c r="N259" s="482">
        <v>41861</v>
      </c>
    </row>
    <row r="260" spans="1:14">
      <c r="A260" s="665" t="s">
        <v>1276</v>
      </c>
      <c r="B260" s="666" t="s">
        <v>678</v>
      </c>
      <c r="C260" s="199">
        <v>41855</v>
      </c>
      <c r="D260" s="199">
        <v>41855</v>
      </c>
      <c r="E260" s="667" t="s">
        <v>197</v>
      </c>
      <c r="F260" s="668" t="s">
        <v>1028</v>
      </c>
      <c r="G260" s="669" t="s">
        <v>640</v>
      </c>
      <c r="H260" s="668">
        <v>440</v>
      </c>
      <c r="I260" s="666">
        <v>440</v>
      </c>
      <c r="J260" s="668"/>
      <c r="K260" s="395" t="s">
        <v>671</v>
      </c>
      <c r="L260" s="481">
        <v>6</v>
      </c>
      <c r="M260" s="481">
        <v>42</v>
      </c>
      <c r="N260" s="482">
        <v>41858</v>
      </c>
    </row>
    <row r="261" spans="1:14">
      <c r="A261" s="685" t="s">
        <v>1276</v>
      </c>
      <c r="B261" s="666" t="s">
        <v>678</v>
      </c>
      <c r="C261" s="199">
        <v>41855</v>
      </c>
      <c r="D261" s="199">
        <v>41855</v>
      </c>
      <c r="E261" s="668" t="s">
        <v>179</v>
      </c>
      <c r="F261" s="668" t="s">
        <v>1028</v>
      </c>
      <c r="G261" s="668" t="s">
        <v>1029</v>
      </c>
      <c r="H261" s="668">
        <v>199</v>
      </c>
      <c r="I261" s="666">
        <v>199</v>
      </c>
      <c r="J261" s="668"/>
      <c r="K261" s="668" t="s">
        <v>671</v>
      </c>
      <c r="L261" s="481">
        <v>2</v>
      </c>
      <c r="M261" s="481">
        <v>8</v>
      </c>
      <c r="N261" s="482">
        <v>41857</v>
      </c>
    </row>
    <row r="262" spans="1:14">
      <c r="A262" s="685" t="s">
        <v>1276</v>
      </c>
      <c r="B262" s="666" t="s">
        <v>678</v>
      </c>
      <c r="C262" s="199">
        <v>41855</v>
      </c>
      <c r="D262" s="199">
        <v>41855</v>
      </c>
      <c r="E262" s="668" t="s">
        <v>225</v>
      </c>
      <c r="F262" s="668" t="s">
        <v>1028</v>
      </c>
      <c r="G262" s="668" t="s">
        <v>639</v>
      </c>
      <c r="H262" s="668">
        <v>40</v>
      </c>
      <c r="I262" s="666">
        <v>40</v>
      </c>
      <c r="J262" s="668"/>
      <c r="K262" s="395" t="s">
        <v>671</v>
      </c>
      <c r="L262" s="484">
        <v>5</v>
      </c>
      <c r="M262" s="484">
        <v>35</v>
      </c>
      <c r="N262" s="482">
        <v>41859</v>
      </c>
    </row>
    <row r="263" spans="1:14">
      <c r="A263" s="685" t="s">
        <v>1276</v>
      </c>
      <c r="B263" s="666" t="s">
        <v>678</v>
      </c>
      <c r="C263" s="199">
        <v>41855</v>
      </c>
      <c r="D263" s="199">
        <v>41855</v>
      </c>
      <c r="E263" s="668" t="s">
        <v>173</v>
      </c>
      <c r="F263" s="668" t="s">
        <v>1028</v>
      </c>
      <c r="G263" s="669" t="s">
        <v>641</v>
      </c>
      <c r="H263" s="668">
        <v>26</v>
      </c>
      <c r="I263" s="666">
        <v>26</v>
      </c>
      <c r="J263" s="668"/>
      <c r="K263" s="668" t="s">
        <v>671</v>
      </c>
      <c r="L263" s="481">
        <v>2</v>
      </c>
      <c r="M263" s="481">
        <v>8</v>
      </c>
      <c r="N263" s="482">
        <v>41858</v>
      </c>
    </row>
    <row r="264" spans="1:14">
      <c r="A264" s="668" t="s">
        <v>1276</v>
      </c>
      <c r="B264" s="666" t="s">
        <v>678</v>
      </c>
      <c r="C264" s="199">
        <v>41855</v>
      </c>
      <c r="D264" s="199">
        <v>41855</v>
      </c>
      <c r="E264" s="670" t="s">
        <v>174</v>
      </c>
      <c r="F264" s="668" t="s">
        <v>1028</v>
      </c>
      <c r="G264" s="669" t="s">
        <v>641</v>
      </c>
      <c r="H264" s="671">
        <v>2</v>
      </c>
      <c r="I264" s="671"/>
      <c r="J264" s="395" t="s">
        <v>1033</v>
      </c>
      <c r="K264" s="668" t="s">
        <v>671</v>
      </c>
      <c r="L264" s="672">
        <v>2</v>
      </c>
      <c r="M264" s="672">
        <v>8</v>
      </c>
      <c r="N264" s="482">
        <v>41858</v>
      </c>
    </row>
    <row r="265" spans="1:14">
      <c r="A265" s="685" t="s">
        <v>1276</v>
      </c>
      <c r="B265" s="666" t="s">
        <v>678</v>
      </c>
      <c r="C265" s="199">
        <v>41855</v>
      </c>
      <c r="D265" s="199">
        <v>41855</v>
      </c>
      <c r="E265" s="668" t="s">
        <v>178</v>
      </c>
      <c r="F265" s="668" t="s">
        <v>1028</v>
      </c>
      <c r="G265" s="668" t="s">
        <v>1032</v>
      </c>
      <c r="H265" s="371">
        <v>16.7</v>
      </c>
      <c r="I265" s="485">
        <v>16.7</v>
      </c>
      <c r="J265" s="668"/>
      <c r="K265" s="668" t="s">
        <v>679</v>
      </c>
      <c r="L265" s="481">
        <v>4</v>
      </c>
      <c r="M265" s="481"/>
      <c r="N265" s="482">
        <v>41861</v>
      </c>
    </row>
    <row r="266" spans="1:14">
      <c r="A266" s="665" t="s">
        <v>1277</v>
      </c>
      <c r="B266" s="666" t="s">
        <v>680</v>
      </c>
      <c r="C266" s="199">
        <v>41855</v>
      </c>
      <c r="D266" s="199">
        <v>41855</v>
      </c>
      <c r="E266" s="667" t="s">
        <v>197</v>
      </c>
      <c r="F266" s="668" t="s">
        <v>1028</v>
      </c>
      <c r="G266" s="669" t="s">
        <v>640</v>
      </c>
      <c r="H266" s="668">
        <v>439</v>
      </c>
      <c r="I266" s="666">
        <v>439</v>
      </c>
      <c r="J266" s="668"/>
      <c r="K266" s="395" t="s">
        <v>671</v>
      </c>
      <c r="L266" s="481">
        <v>6</v>
      </c>
      <c r="M266" s="481">
        <v>42</v>
      </c>
      <c r="N266" s="482">
        <v>41858</v>
      </c>
    </row>
    <row r="267" spans="1:14">
      <c r="A267" s="685" t="s">
        <v>1277</v>
      </c>
      <c r="B267" s="666" t="s">
        <v>680</v>
      </c>
      <c r="C267" s="199">
        <v>41855</v>
      </c>
      <c r="D267" s="199">
        <v>41855</v>
      </c>
      <c r="E267" s="668" t="s">
        <v>179</v>
      </c>
      <c r="F267" s="668" t="s">
        <v>1028</v>
      </c>
      <c r="G267" s="668" t="s">
        <v>1029</v>
      </c>
      <c r="H267" s="668">
        <v>255</v>
      </c>
      <c r="I267" s="666">
        <v>255</v>
      </c>
      <c r="J267" s="668"/>
      <c r="K267" s="668" t="s">
        <v>671</v>
      </c>
      <c r="L267" s="481">
        <v>2</v>
      </c>
      <c r="M267" s="481">
        <v>8</v>
      </c>
      <c r="N267" s="482">
        <v>41857</v>
      </c>
    </row>
    <row r="268" spans="1:14">
      <c r="A268" s="685" t="s">
        <v>1277</v>
      </c>
      <c r="B268" s="666" t="s">
        <v>680</v>
      </c>
      <c r="C268" s="199">
        <v>41855</v>
      </c>
      <c r="D268" s="199">
        <v>41855</v>
      </c>
      <c r="E268" s="668" t="s">
        <v>225</v>
      </c>
      <c r="F268" s="668" t="s">
        <v>1028</v>
      </c>
      <c r="G268" s="668" t="s">
        <v>639</v>
      </c>
      <c r="H268" s="668">
        <v>54</v>
      </c>
      <c r="I268" s="666">
        <v>54</v>
      </c>
      <c r="J268" s="668"/>
      <c r="K268" s="395" t="s">
        <v>671</v>
      </c>
      <c r="L268" s="484">
        <v>5</v>
      </c>
      <c r="M268" s="484">
        <v>35</v>
      </c>
      <c r="N268" s="482">
        <v>41859</v>
      </c>
    </row>
    <row r="269" spans="1:14">
      <c r="A269" s="685" t="s">
        <v>1277</v>
      </c>
      <c r="B269" s="666" t="s">
        <v>680</v>
      </c>
      <c r="C269" s="199">
        <v>41855</v>
      </c>
      <c r="D269" s="199">
        <v>41855</v>
      </c>
      <c r="E269" s="668" t="s">
        <v>173</v>
      </c>
      <c r="F269" s="668" t="s">
        <v>1028</v>
      </c>
      <c r="G269" s="669" t="s">
        <v>641</v>
      </c>
      <c r="H269" s="668">
        <v>21</v>
      </c>
      <c r="I269" s="666">
        <v>21</v>
      </c>
      <c r="J269" s="668"/>
      <c r="K269" s="668" t="s">
        <v>671</v>
      </c>
      <c r="L269" s="481">
        <v>2</v>
      </c>
      <c r="M269" s="481">
        <v>8</v>
      </c>
      <c r="N269" s="482">
        <v>41858</v>
      </c>
    </row>
    <row r="270" spans="1:14">
      <c r="A270" s="668" t="s">
        <v>1277</v>
      </c>
      <c r="B270" s="666" t="s">
        <v>680</v>
      </c>
      <c r="C270" s="199">
        <v>41855</v>
      </c>
      <c r="D270" s="199">
        <v>41855</v>
      </c>
      <c r="E270" s="670" t="s">
        <v>174</v>
      </c>
      <c r="F270" s="668" t="s">
        <v>1028</v>
      </c>
      <c r="G270" s="669" t="s">
        <v>641</v>
      </c>
      <c r="H270" s="671">
        <v>2</v>
      </c>
      <c r="I270" s="671"/>
      <c r="J270" s="395" t="s">
        <v>1033</v>
      </c>
      <c r="K270" s="668" t="s">
        <v>671</v>
      </c>
      <c r="L270" s="672">
        <v>2</v>
      </c>
      <c r="M270" s="672">
        <v>8</v>
      </c>
      <c r="N270" s="482">
        <v>41858</v>
      </c>
    </row>
    <row r="271" spans="1:14">
      <c r="A271" s="685" t="s">
        <v>1277</v>
      </c>
      <c r="B271" s="666" t="s">
        <v>680</v>
      </c>
      <c r="C271" s="199">
        <v>41855</v>
      </c>
      <c r="D271" s="199">
        <v>41855</v>
      </c>
      <c r="E271" s="668" t="s">
        <v>178</v>
      </c>
      <c r="F271" s="668" t="s">
        <v>1028</v>
      </c>
      <c r="G271" s="668" t="s">
        <v>1032</v>
      </c>
      <c r="H271" s="371">
        <v>14</v>
      </c>
      <c r="I271" s="485">
        <v>14</v>
      </c>
      <c r="J271" s="668"/>
      <c r="K271" s="668" t="s">
        <v>679</v>
      </c>
      <c r="L271" s="481">
        <v>4</v>
      </c>
      <c r="M271" s="481"/>
      <c r="N271" s="482">
        <v>41861</v>
      </c>
    </row>
    <row r="272" spans="1:14">
      <c r="A272" s="668" t="s">
        <v>1278</v>
      </c>
      <c r="B272" s="666">
        <v>45</v>
      </c>
      <c r="C272" s="199">
        <v>41855</v>
      </c>
      <c r="D272" s="199">
        <v>41855</v>
      </c>
      <c r="E272" s="667" t="s">
        <v>197</v>
      </c>
      <c r="F272" s="668" t="s">
        <v>1028</v>
      </c>
      <c r="G272" s="669" t="s">
        <v>640</v>
      </c>
      <c r="H272" s="668">
        <v>462</v>
      </c>
      <c r="I272" s="666">
        <v>462</v>
      </c>
      <c r="J272" s="668"/>
      <c r="K272" s="395" t="s">
        <v>671</v>
      </c>
      <c r="L272" s="481">
        <v>6</v>
      </c>
      <c r="M272" s="481">
        <v>42</v>
      </c>
      <c r="N272" s="482">
        <v>41858</v>
      </c>
    </row>
    <row r="273" spans="1:14">
      <c r="A273" s="665" t="s">
        <v>1278</v>
      </c>
      <c r="B273" s="666">
        <v>45</v>
      </c>
      <c r="C273" s="199">
        <v>41855</v>
      </c>
      <c r="D273" s="199">
        <v>41855</v>
      </c>
      <c r="E273" s="668" t="s">
        <v>179</v>
      </c>
      <c r="F273" s="668" t="s">
        <v>1028</v>
      </c>
      <c r="G273" s="668" t="s">
        <v>1029</v>
      </c>
      <c r="H273" s="668">
        <v>211</v>
      </c>
      <c r="I273" s="666">
        <v>211</v>
      </c>
      <c r="J273" s="668"/>
      <c r="K273" s="668" t="s">
        <v>671</v>
      </c>
      <c r="L273" s="481">
        <v>2</v>
      </c>
      <c r="M273" s="481">
        <v>8</v>
      </c>
      <c r="N273" s="482">
        <v>41857</v>
      </c>
    </row>
    <row r="274" spans="1:14">
      <c r="A274" s="665" t="s">
        <v>1278</v>
      </c>
      <c r="B274" s="666">
        <v>45</v>
      </c>
      <c r="C274" s="199">
        <v>41855</v>
      </c>
      <c r="D274" s="199">
        <v>41855</v>
      </c>
      <c r="E274" s="668" t="s">
        <v>225</v>
      </c>
      <c r="F274" s="668" t="s">
        <v>1028</v>
      </c>
      <c r="G274" s="668" t="s">
        <v>639</v>
      </c>
      <c r="H274" s="668">
        <v>41</v>
      </c>
      <c r="I274" s="666">
        <v>41</v>
      </c>
      <c r="J274" s="668"/>
      <c r="K274" s="395" t="s">
        <v>671</v>
      </c>
      <c r="L274" s="484">
        <v>5</v>
      </c>
      <c r="M274" s="484">
        <v>35</v>
      </c>
      <c r="N274" s="482">
        <v>41859</v>
      </c>
    </row>
    <row r="275" spans="1:14">
      <c r="A275" s="665" t="s">
        <v>1278</v>
      </c>
      <c r="B275" s="666">
        <v>45</v>
      </c>
      <c r="C275" s="199">
        <v>41855</v>
      </c>
      <c r="D275" s="199">
        <v>41855</v>
      </c>
      <c r="E275" s="668" t="s">
        <v>173</v>
      </c>
      <c r="F275" s="668" t="s">
        <v>1028</v>
      </c>
      <c r="G275" s="669" t="s">
        <v>641</v>
      </c>
      <c r="H275" s="668">
        <v>21</v>
      </c>
      <c r="I275" s="666">
        <v>21</v>
      </c>
      <c r="J275" s="668"/>
      <c r="K275" s="668" t="s">
        <v>671</v>
      </c>
      <c r="L275" s="481">
        <v>2</v>
      </c>
      <c r="M275" s="481">
        <v>8</v>
      </c>
      <c r="N275" s="482">
        <v>41858</v>
      </c>
    </row>
    <row r="276" spans="1:14">
      <c r="A276" s="668" t="s">
        <v>1278</v>
      </c>
      <c r="B276" s="666">
        <v>45</v>
      </c>
      <c r="C276" s="199">
        <v>41855</v>
      </c>
      <c r="D276" s="199">
        <v>41855</v>
      </c>
      <c r="E276" s="670" t="s">
        <v>174</v>
      </c>
      <c r="F276" s="668" t="s">
        <v>1028</v>
      </c>
      <c r="G276" s="669" t="s">
        <v>641</v>
      </c>
      <c r="H276" s="671">
        <v>2</v>
      </c>
      <c r="I276" s="671"/>
      <c r="J276" s="395" t="s">
        <v>1033</v>
      </c>
      <c r="K276" s="668" t="s">
        <v>671</v>
      </c>
      <c r="L276" s="672">
        <v>2</v>
      </c>
      <c r="M276" s="672">
        <v>8</v>
      </c>
      <c r="N276" s="482">
        <v>41858</v>
      </c>
    </row>
    <row r="277" spans="1:14">
      <c r="A277" s="665" t="s">
        <v>1278</v>
      </c>
      <c r="B277" s="666">
        <v>45</v>
      </c>
      <c r="C277" s="199">
        <v>41855</v>
      </c>
      <c r="D277" s="199">
        <v>41855</v>
      </c>
      <c r="E277" s="668" t="s">
        <v>178</v>
      </c>
      <c r="F277" s="668" t="s">
        <v>1028</v>
      </c>
      <c r="G277" s="668" t="s">
        <v>1032</v>
      </c>
      <c r="H277" s="371">
        <v>8.1</v>
      </c>
      <c r="I277" s="485">
        <v>8.1</v>
      </c>
      <c r="J277" s="668"/>
      <c r="K277" s="668" t="s">
        <v>679</v>
      </c>
      <c r="L277" s="481">
        <v>4</v>
      </c>
      <c r="M277" s="481"/>
      <c r="N277" s="482">
        <v>41861</v>
      </c>
    </row>
    <row r="278" spans="1:14">
      <c r="A278" s="665" t="s">
        <v>1279</v>
      </c>
      <c r="B278" s="752" t="s">
        <v>681</v>
      </c>
      <c r="C278" s="199">
        <v>41855</v>
      </c>
      <c r="D278" s="199">
        <v>41855</v>
      </c>
      <c r="E278" s="667" t="s">
        <v>197</v>
      </c>
      <c r="F278" s="668" t="s">
        <v>1028</v>
      </c>
      <c r="G278" s="669" t="s">
        <v>640</v>
      </c>
      <c r="H278" s="668">
        <v>513</v>
      </c>
      <c r="I278" s="666">
        <v>513</v>
      </c>
      <c r="J278" s="668"/>
      <c r="K278" s="395" t="s">
        <v>671</v>
      </c>
      <c r="L278" s="481">
        <v>6</v>
      </c>
      <c r="M278" s="481">
        <v>42</v>
      </c>
      <c r="N278" s="482">
        <v>41858</v>
      </c>
    </row>
    <row r="279" spans="1:14">
      <c r="A279" s="668" t="s">
        <v>1279</v>
      </c>
      <c r="B279" s="752" t="s">
        <v>681</v>
      </c>
      <c r="C279" s="199">
        <v>41855</v>
      </c>
      <c r="D279" s="199">
        <v>41855</v>
      </c>
      <c r="E279" s="668" t="s">
        <v>179</v>
      </c>
      <c r="F279" s="668" t="s">
        <v>1028</v>
      </c>
      <c r="G279" s="668" t="s">
        <v>1029</v>
      </c>
      <c r="H279" s="668">
        <v>219</v>
      </c>
      <c r="I279" s="666">
        <v>219</v>
      </c>
      <c r="J279" s="668"/>
      <c r="K279" s="668" t="s">
        <v>671</v>
      </c>
      <c r="L279" s="481">
        <v>2</v>
      </c>
      <c r="M279" s="481">
        <v>8</v>
      </c>
      <c r="N279" s="482">
        <v>41857</v>
      </c>
    </row>
    <row r="280" spans="1:14">
      <c r="A280" s="685" t="s">
        <v>1279</v>
      </c>
      <c r="B280" s="752" t="s">
        <v>681</v>
      </c>
      <c r="C280" s="199">
        <v>41855</v>
      </c>
      <c r="D280" s="199">
        <v>41855</v>
      </c>
      <c r="E280" s="668" t="s">
        <v>225</v>
      </c>
      <c r="F280" s="668" t="s">
        <v>1028</v>
      </c>
      <c r="G280" s="668" t="s">
        <v>639</v>
      </c>
      <c r="H280" s="668">
        <v>27</v>
      </c>
      <c r="I280" s="666">
        <v>27</v>
      </c>
      <c r="J280" s="668" t="s">
        <v>1031</v>
      </c>
      <c r="K280" s="395" t="s">
        <v>671</v>
      </c>
      <c r="L280" s="484">
        <v>5</v>
      </c>
      <c r="M280" s="484">
        <v>35</v>
      </c>
      <c r="N280" s="482">
        <v>41859</v>
      </c>
    </row>
    <row r="281" spans="1:14">
      <c r="A281" s="668" t="s">
        <v>1279</v>
      </c>
      <c r="B281" s="752" t="s">
        <v>681</v>
      </c>
      <c r="C281" s="199">
        <v>41855</v>
      </c>
      <c r="D281" s="199">
        <v>41855</v>
      </c>
      <c r="E281" s="668" t="s">
        <v>173</v>
      </c>
      <c r="F281" s="668" t="s">
        <v>1028</v>
      </c>
      <c r="G281" s="669" t="s">
        <v>641</v>
      </c>
      <c r="H281" s="668">
        <v>18</v>
      </c>
      <c r="I281" s="666">
        <v>18</v>
      </c>
      <c r="J281" s="668"/>
      <c r="K281" s="668" t="s">
        <v>671</v>
      </c>
      <c r="L281" s="481">
        <v>2</v>
      </c>
      <c r="M281" s="481">
        <v>8</v>
      </c>
      <c r="N281" s="482">
        <v>41858</v>
      </c>
    </row>
    <row r="282" spans="1:14">
      <c r="A282" s="668" t="s">
        <v>1279</v>
      </c>
      <c r="B282" s="752" t="s">
        <v>681</v>
      </c>
      <c r="C282" s="199">
        <v>41855</v>
      </c>
      <c r="D282" s="199">
        <v>41855</v>
      </c>
      <c r="E282" s="670" t="s">
        <v>174</v>
      </c>
      <c r="F282" s="668" t="s">
        <v>1028</v>
      </c>
      <c r="G282" s="669" t="s">
        <v>641</v>
      </c>
      <c r="H282" s="671">
        <v>2</v>
      </c>
      <c r="I282" s="671"/>
      <c r="J282" s="395" t="s">
        <v>1033</v>
      </c>
      <c r="K282" s="668" t="s">
        <v>671</v>
      </c>
      <c r="L282" s="672">
        <v>2</v>
      </c>
      <c r="M282" s="672">
        <v>8</v>
      </c>
      <c r="N282" s="482">
        <v>41858</v>
      </c>
    </row>
    <row r="283" spans="1:14">
      <c r="A283" s="668" t="s">
        <v>1279</v>
      </c>
      <c r="B283" s="752" t="s">
        <v>681</v>
      </c>
      <c r="C283" s="199">
        <v>41855</v>
      </c>
      <c r="D283" s="199">
        <v>41855</v>
      </c>
      <c r="E283" s="668" t="s">
        <v>178</v>
      </c>
      <c r="F283" s="668" t="s">
        <v>1028</v>
      </c>
      <c r="G283" s="668" t="s">
        <v>1032</v>
      </c>
      <c r="H283" s="371">
        <v>6.4</v>
      </c>
      <c r="I283" s="485">
        <v>6.4</v>
      </c>
      <c r="J283" s="668"/>
      <c r="K283" s="668" t="s">
        <v>679</v>
      </c>
      <c r="L283" s="481">
        <v>4</v>
      </c>
      <c r="M283" s="481"/>
      <c r="N283" s="482">
        <v>41861</v>
      </c>
    </row>
    <row r="284" spans="1:14">
      <c r="A284" s="665" t="s">
        <v>1279</v>
      </c>
      <c r="B284" s="666" t="s">
        <v>681</v>
      </c>
      <c r="C284" s="199">
        <v>41855</v>
      </c>
      <c r="D284" s="199">
        <v>41855</v>
      </c>
      <c r="E284" s="667" t="s">
        <v>175</v>
      </c>
      <c r="F284" s="665" t="s">
        <v>1028</v>
      </c>
      <c r="G284" s="673" t="s">
        <v>1034</v>
      </c>
      <c r="H284" s="268">
        <v>15.3</v>
      </c>
      <c r="I284" s="486">
        <v>15.3</v>
      </c>
      <c r="J284" s="674"/>
      <c r="K284" s="668" t="s">
        <v>671</v>
      </c>
      <c r="L284" s="672">
        <v>0.1</v>
      </c>
      <c r="M284" s="672"/>
      <c r="N284" s="482">
        <v>41858</v>
      </c>
    </row>
    <row r="285" spans="1:14">
      <c r="A285" s="665" t="s">
        <v>1279</v>
      </c>
      <c r="B285" s="666" t="s">
        <v>681</v>
      </c>
      <c r="C285" s="199">
        <v>41855</v>
      </c>
      <c r="D285" s="199">
        <v>41855</v>
      </c>
      <c r="E285" s="667" t="s">
        <v>175</v>
      </c>
      <c r="F285" s="665" t="s">
        <v>1028</v>
      </c>
      <c r="G285" s="673" t="s">
        <v>1034</v>
      </c>
      <c r="H285" s="268">
        <v>14.2</v>
      </c>
      <c r="I285" s="486">
        <v>14.2</v>
      </c>
      <c r="J285" s="674"/>
      <c r="K285" s="668" t="s">
        <v>671</v>
      </c>
      <c r="L285" s="672">
        <v>0.1</v>
      </c>
      <c r="M285" s="672"/>
      <c r="N285" s="482">
        <v>41858</v>
      </c>
    </row>
    <row r="286" spans="1:14">
      <c r="A286" s="668" t="s">
        <v>1280</v>
      </c>
      <c r="B286" s="666" t="s">
        <v>1199</v>
      </c>
      <c r="C286" s="199">
        <v>41855</v>
      </c>
      <c r="D286" s="199">
        <v>41855</v>
      </c>
      <c r="E286" s="667" t="s">
        <v>197</v>
      </c>
      <c r="F286" s="668" t="s">
        <v>1028</v>
      </c>
      <c r="G286" s="669" t="s">
        <v>640</v>
      </c>
      <c r="H286" s="668">
        <v>563</v>
      </c>
      <c r="I286" s="666">
        <v>563</v>
      </c>
      <c r="J286" s="668"/>
      <c r="K286" s="395" t="s">
        <v>671</v>
      </c>
      <c r="L286" s="481">
        <v>6</v>
      </c>
      <c r="M286" s="481">
        <v>42</v>
      </c>
      <c r="N286" s="482">
        <v>41858</v>
      </c>
    </row>
    <row r="287" spans="1:14">
      <c r="A287" s="668" t="s">
        <v>1280</v>
      </c>
      <c r="B287" s="666" t="s">
        <v>1199</v>
      </c>
      <c r="C287" s="199">
        <v>41855</v>
      </c>
      <c r="D287" s="199">
        <v>41855</v>
      </c>
      <c r="E287" s="668" t="s">
        <v>179</v>
      </c>
      <c r="F287" s="668" t="s">
        <v>1028</v>
      </c>
      <c r="G287" s="668" t="s">
        <v>1029</v>
      </c>
      <c r="H287" s="668">
        <v>207</v>
      </c>
      <c r="I287" s="666">
        <v>207</v>
      </c>
      <c r="J287" s="668"/>
      <c r="K287" s="668" t="s">
        <v>671</v>
      </c>
      <c r="L287" s="481">
        <v>2</v>
      </c>
      <c r="M287" s="481">
        <v>8</v>
      </c>
      <c r="N287" s="482">
        <v>41857</v>
      </c>
    </row>
    <row r="288" spans="1:14">
      <c r="A288" s="685" t="s">
        <v>1280</v>
      </c>
      <c r="B288" s="666" t="s">
        <v>1199</v>
      </c>
      <c r="C288" s="199">
        <v>41855</v>
      </c>
      <c r="D288" s="199">
        <v>41855</v>
      </c>
      <c r="E288" s="668" t="s">
        <v>225</v>
      </c>
      <c r="F288" s="668" t="s">
        <v>1028</v>
      </c>
      <c r="G288" s="668" t="s">
        <v>639</v>
      </c>
      <c r="H288" s="668">
        <v>141</v>
      </c>
      <c r="I288" s="666">
        <v>141</v>
      </c>
      <c r="J288" s="668"/>
      <c r="K288" s="395" t="s">
        <v>671</v>
      </c>
      <c r="L288" s="484">
        <v>5</v>
      </c>
      <c r="M288" s="484">
        <v>35</v>
      </c>
      <c r="N288" s="482">
        <v>41859</v>
      </c>
    </row>
    <row r="289" spans="1:14">
      <c r="A289" s="668" t="s">
        <v>1280</v>
      </c>
      <c r="B289" s="666" t="s">
        <v>1199</v>
      </c>
      <c r="C289" s="199">
        <v>41855</v>
      </c>
      <c r="D289" s="199">
        <v>41855</v>
      </c>
      <c r="E289" s="668" t="s">
        <v>173</v>
      </c>
      <c r="F289" s="668" t="s">
        <v>1028</v>
      </c>
      <c r="G289" s="669" t="s">
        <v>641</v>
      </c>
      <c r="H289" s="668">
        <v>53</v>
      </c>
      <c r="I289" s="666">
        <v>53</v>
      </c>
      <c r="J289" s="668"/>
      <c r="K289" s="668" t="s">
        <v>671</v>
      </c>
      <c r="L289" s="481">
        <v>2</v>
      </c>
      <c r="M289" s="481">
        <v>8</v>
      </c>
      <c r="N289" s="482">
        <v>41858</v>
      </c>
    </row>
    <row r="290" spans="1:14">
      <c r="A290" s="668" t="s">
        <v>1280</v>
      </c>
      <c r="B290" s="666" t="s">
        <v>1199</v>
      </c>
      <c r="C290" s="199">
        <v>41855</v>
      </c>
      <c r="D290" s="199">
        <v>41855</v>
      </c>
      <c r="E290" s="670" t="s">
        <v>174</v>
      </c>
      <c r="F290" s="668" t="s">
        <v>1028</v>
      </c>
      <c r="G290" s="669" t="s">
        <v>641</v>
      </c>
      <c r="H290" s="671">
        <v>2</v>
      </c>
      <c r="I290" s="671"/>
      <c r="J290" s="395" t="s">
        <v>1033</v>
      </c>
      <c r="K290" s="668" t="s">
        <v>671</v>
      </c>
      <c r="L290" s="672">
        <v>2</v>
      </c>
      <c r="M290" s="672">
        <v>8</v>
      </c>
      <c r="N290" s="482">
        <v>41858</v>
      </c>
    </row>
    <row r="291" spans="1:14">
      <c r="A291" s="668" t="s">
        <v>1280</v>
      </c>
      <c r="B291" s="666" t="s">
        <v>1199</v>
      </c>
      <c r="C291" s="199">
        <v>41855</v>
      </c>
      <c r="D291" s="199">
        <v>41855</v>
      </c>
      <c r="E291" s="668" t="s">
        <v>178</v>
      </c>
      <c r="F291" s="668" t="s">
        <v>1028</v>
      </c>
      <c r="G291" s="668" t="s">
        <v>1032</v>
      </c>
      <c r="H291" s="371">
        <v>13.4</v>
      </c>
      <c r="I291" s="485">
        <v>13.4</v>
      </c>
      <c r="J291" s="668"/>
      <c r="K291" s="668" t="s">
        <v>679</v>
      </c>
      <c r="L291" s="481">
        <v>4</v>
      </c>
      <c r="M291" s="481"/>
      <c r="N291" s="482">
        <v>41861</v>
      </c>
    </row>
    <row r="292" spans="1:14">
      <c r="A292" s="665" t="s">
        <v>1241</v>
      </c>
      <c r="B292" s="666" t="s">
        <v>678</v>
      </c>
      <c r="C292" s="199">
        <v>41869</v>
      </c>
      <c r="D292" s="199">
        <v>41869</v>
      </c>
      <c r="E292" s="667" t="s">
        <v>197</v>
      </c>
      <c r="F292" s="668" t="s">
        <v>1028</v>
      </c>
      <c r="G292" s="669" t="s">
        <v>640</v>
      </c>
      <c r="H292" s="668">
        <v>463</v>
      </c>
      <c r="I292" s="666">
        <v>463</v>
      </c>
      <c r="J292" s="668"/>
      <c r="K292" s="395" t="s">
        <v>671</v>
      </c>
      <c r="L292" s="481">
        <v>6</v>
      </c>
      <c r="M292" s="481">
        <v>42</v>
      </c>
      <c r="N292" s="482">
        <v>41872</v>
      </c>
    </row>
    <row r="293" spans="1:14">
      <c r="A293" s="685" t="s">
        <v>1241</v>
      </c>
      <c r="B293" s="666" t="s">
        <v>678</v>
      </c>
      <c r="C293" s="199">
        <v>41869</v>
      </c>
      <c r="D293" s="199">
        <v>41869</v>
      </c>
      <c r="E293" s="668" t="s">
        <v>179</v>
      </c>
      <c r="F293" s="668" t="s">
        <v>1028</v>
      </c>
      <c r="G293" s="668" t="s">
        <v>1029</v>
      </c>
      <c r="H293" s="668">
        <v>104</v>
      </c>
      <c r="I293" s="666">
        <v>104</v>
      </c>
      <c r="J293" s="668"/>
      <c r="K293" s="668" t="s">
        <v>671</v>
      </c>
      <c r="L293" s="481">
        <v>2</v>
      </c>
      <c r="M293" s="481">
        <v>8</v>
      </c>
      <c r="N293" s="482">
        <v>41871</v>
      </c>
    </row>
    <row r="294" spans="1:14">
      <c r="A294" s="685" t="s">
        <v>1241</v>
      </c>
      <c r="B294" s="666" t="s">
        <v>678</v>
      </c>
      <c r="C294" s="199">
        <v>41869</v>
      </c>
      <c r="D294" s="199">
        <v>41869</v>
      </c>
      <c r="E294" s="668" t="s">
        <v>225</v>
      </c>
      <c r="F294" s="668" t="s">
        <v>1028</v>
      </c>
      <c r="G294" s="668" t="s">
        <v>639</v>
      </c>
      <c r="H294" s="668">
        <v>19</v>
      </c>
      <c r="I294" s="666">
        <v>19</v>
      </c>
      <c r="J294" s="668" t="s">
        <v>1031</v>
      </c>
      <c r="K294" s="395" t="s">
        <v>671</v>
      </c>
      <c r="L294" s="484">
        <v>5</v>
      </c>
      <c r="M294" s="484">
        <v>35</v>
      </c>
      <c r="N294" s="482">
        <v>41873</v>
      </c>
    </row>
    <row r="295" spans="1:14">
      <c r="A295" s="685" t="s">
        <v>1241</v>
      </c>
      <c r="B295" s="666" t="s">
        <v>678</v>
      </c>
      <c r="C295" s="199">
        <v>41869</v>
      </c>
      <c r="D295" s="199">
        <v>41869</v>
      </c>
      <c r="E295" s="668" t="s">
        <v>173</v>
      </c>
      <c r="F295" s="668" t="s">
        <v>1028</v>
      </c>
      <c r="G295" s="669" t="s">
        <v>641</v>
      </c>
      <c r="H295" s="668">
        <v>37</v>
      </c>
      <c r="I295" s="666">
        <v>37</v>
      </c>
      <c r="J295" s="668"/>
      <c r="K295" s="668" t="s">
        <v>671</v>
      </c>
      <c r="L295" s="481">
        <v>2</v>
      </c>
      <c r="M295" s="481">
        <v>8</v>
      </c>
      <c r="N295" s="482">
        <v>41872</v>
      </c>
    </row>
    <row r="296" spans="1:14">
      <c r="A296" s="668" t="s">
        <v>1241</v>
      </c>
      <c r="B296" s="666" t="s">
        <v>678</v>
      </c>
      <c r="C296" s="199">
        <v>41869</v>
      </c>
      <c r="D296" s="199">
        <v>41869</v>
      </c>
      <c r="E296" s="670" t="s">
        <v>174</v>
      </c>
      <c r="F296" s="668" t="s">
        <v>1028</v>
      </c>
      <c r="G296" s="669" t="s">
        <v>641</v>
      </c>
      <c r="H296" s="671">
        <v>2</v>
      </c>
      <c r="I296" s="670"/>
      <c r="J296" s="395" t="s">
        <v>1033</v>
      </c>
      <c r="K296" s="668" t="s">
        <v>671</v>
      </c>
      <c r="L296" s="672">
        <v>2</v>
      </c>
      <c r="M296" s="672">
        <v>8</v>
      </c>
      <c r="N296" s="482">
        <v>41872</v>
      </c>
    </row>
    <row r="297" spans="1:14">
      <c r="A297" s="685" t="s">
        <v>1241</v>
      </c>
      <c r="B297" s="666" t="s">
        <v>678</v>
      </c>
      <c r="C297" s="199">
        <v>41869</v>
      </c>
      <c r="D297" s="199">
        <v>41869</v>
      </c>
      <c r="E297" s="668" t="s">
        <v>178</v>
      </c>
      <c r="F297" s="668" t="s">
        <v>1028</v>
      </c>
      <c r="G297" s="668" t="s">
        <v>1032</v>
      </c>
      <c r="H297" s="371">
        <v>10.8</v>
      </c>
      <c r="I297" s="485">
        <v>10.8</v>
      </c>
      <c r="J297" s="668"/>
      <c r="K297" s="668" t="s">
        <v>679</v>
      </c>
      <c r="L297" s="481">
        <v>4</v>
      </c>
      <c r="M297" s="481"/>
      <c r="N297" s="482">
        <v>41876</v>
      </c>
    </row>
    <row r="298" spans="1:14">
      <c r="A298" s="665" t="s">
        <v>1242</v>
      </c>
      <c r="B298" s="666" t="s">
        <v>680</v>
      </c>
      <c r="C298" s="199">
        <v>41869</v>
      </c>
      <c r="D298" s="199">
        <v>41869</v>
      </c>
      <c r="E298" s="667" t="s">
        <v>197</v>
      </c>
      <c r="F298" s="668" t="s">
        <v>1028</v>
      </c>
      <c r="G298" s="669" t="s">
        <v>640</v>
      </c>
      <c r="H298" s="668">
        <v>454</v>
      </c>
      <c r="I298" s="666">
        <v>454</v>
      </c>
      <c r="J298" s="668"/>
      <c r="K298" s="395" t="s">
        <v>671</v>
      </c>
      <c r="L298" s="481">
        <v>6</v>
      </c>
      <c r="M298" s="481">
        <v>42</v>
      </c>
      <c r="N298" s="482">
        <v>41872</v>
      </c>
    </row>
    <row r="299" spans="1:14">
      <c r="A299" s="685" t="s">
        <v>1242</v>
      </c>
      <c r="B299" s="666" t="s">
        <v>680</v>
      </c>
      <c r="C299" s="199">
        <v>41869</v>
      </c>
      <c r="D299" s="199">
        <v>41869</v>
      </c>
      <c r="E299" s="668" t="s">
        <v>179</v>
      </c>
      <c r="F299" s="668" t="s">
        <v>1028</v>
      </c>
      <c r="G299" s="668" t="s">
        <v>1029</v>
      </c>
      <c r="H299" s="668">
        <v>230</v>
      </c>
      <c r="I299" s="666">
        <v>230</v>
      </c>
      <c r="J299" s="668"/>
      <c r="K299" s="668" t="s">
        <v>671</v>
      </c>
      <c r="L299" s="481">
        <v>2</v>
      </c>
      <c r="M299" s="481">
        <v>8</v>
      </c>
      <c r="N299" s="482">
        <v>41871</v>
      </c>
    </row>
    <row r="300" spans="1:14">
      <c r="A300" s="685" t="s">
        <v>1242</v>
      </c>
      <c r="B300" s="666" t="s">
        <v>680</v>
      </c>
      <c r="C300" s="199">
        <v>41869</v>
      </c>
      <c r="D300" s="199">
        <v>41869</v>
      </c>
      <c r="E300" s="668" t="s">
        <v>225</v>
      </c>
      <c r="F300" s="668" t="s">
        <v>1028</v>
      </c>
      <c r="G300" s="668" t="s">
        <v>639</v>
      </c>
      <c r="H300" s="668">
        <v>23</v>
      </c>
      <c r="I300" s="666">
        <v>23</v>
      </c>
      <c r="J300" s="668" t="s">
        <v>1031</v>
      </c>
      <c r="K300" s="395" t="s">
        <v>671</v>
      </c>
      <c r="L300" s="484">
        <v>5</v>
      </c>
      <c r="M300" s="484">
        <v>35</v>
      </c>
      <c r="N300" s="482">
        <v>41873</v>
      </c>
    </row>
    <row r="301" spans="1:14">
      <c r="A301" s="685" t="s">
        <v>1242</v>
      </c>
      <c r="B301" s="666" t="s">
        <v>680</v>
      </c>
      <c r="C301" s="199">
        <v>41869</v>
      </c>
      <c r="D301" s="199">
        <v>41869</v>
      </c>
      <c r="E301" s="668" t="s">
        <v>173</v>
      </c>
      <c r="F301" s="668" t="s">
        <v>1028</v>
      </c>
      <c r="G301" s="669" t="s">
        <v>641</v>
      </c>
      <c r="H301" s="668">
        <v>31</v>
      </c>
      <c r="I301" s="666">
        <v>31</v>
      </c>
      <c r="J301" s="668"/>
      <c r="K301" s="668" t="s">
        <v>671</v>
      </c>
      <c r="L301" s="481">
        <v>2</v>
      </c>
      <c r="M301" s="481">
        <v>8</v>
      </c>
      <c r="N301" s="482">
        <v>41872</v>
      </c>
    </row>
    <row r="302" spans="1:14">
      <c r="A302" s="668" t="s">
        <v>1242</v>
      </c>
      <c r="B302" s="666" t="s">
        <v>680</v>
      </c>
      <c r="C302" s="199">
        <v>41869</v>
      </c>
      <c r="D302" s="199">
        <v>41869</v>
      </c>
      <c r="E302" s="670" t="s">
        <v>174</v>
      </c>
      <c r="F302" s="668" t="s">
        <v>1028</v>
      </c>
      <c r="G302" s="669" t="s">
        <v>641</v>
      </c>
      <c r="H302" s="671">
        <v>8</v>
      </c>
      <c r="I302" s="670">
        <v>8</v>
      </c>
      <c r="J302" s="395" t="s">
        <v>1031</v>
      </c>
      <c r="K302" s="668" t="s">
        <v>671</v>
      </c>
      <c r="L302" s="672">
        <v>2</v>
      </c>
      <c r="M302" s="672">
        <v>8</v>
      </c>
      <c r="N302" s="482">
        <v>41872</v>
      </c>
    </row>
    <row r="303" spans="1:14">
      <c r="A303" s="685" t="s">
        <v>1242</v>
      </c>
      <c r="B303" s="666" t="s">
        <v>680</v>
      </c>
      <c r="C303" s="199">
        <v>41869</v>
      </c>
      <c r="D303" s="199">
        <v>41869</v>
      </c>
      <c r="E303" s="668" t="s">
        <v>178</v>
      </c>
      <c r="F303" s="668" t="s">
        <v>1028</v>
      </c>
      <c r="G303" s="668" t="s">
        <v>1032</v>
      </c>
      <c r="H303" s="371">
        <v>18.8</v>
      </c>
      <c r="I303" s="485">
        <v>18.8</v>
      </c>
      <c r="J303" s="668"/>
      <c r="K303" s="668" t="s">
        <v>679</v>
      </c>
      <c r="L303" s="481">
        <v>4</v>
      </c>
      <c r="M303" s="481"/>
      <c r="N303" s="482">
        <v>41876</v>
      </c>
    </row>
    <row r="304" spans="1:14">
      <c r="A304" s="668" t="s">
        <v>1243</v>
      </c>
      <c r="B304" s="666">
        <v>45</v>
      </c>
      <c r="C304" s="199">
        <v>41869</v>
      </c>
      <c r="D304" s="199">
        <v>41869</v>
      </c>
      <c r="E304" s="667" t="s">
        <v>197</v>
      </c>
      <c r="F304" s="668" t="s">
        <v>1028</v>
      </c>
      <c r="G304" s="669" t="s">
        <v>640</v>
      </c>
      <c r="H304" s="668">
        <v>409</v>
      </c>
      <c r="I304" s="666">
        <v>409</v>
      </c>
      <c r="J304" s="668"/>
      <c r="K304" s="395" t="s">
        <v>671</v>
      </c>
      <c r="L304" s="481">
        <v>6</v>
      </c>
      <c r="M304" s="481">
        <v>42</v>
      </c>
      <c r="N304" s="482">
        <v>41872</v>
      </c>
    </row>
    <row r="305" spans="1:14">
      <c r="A305" s="665" t="s">
        <v>1243</v>
      </c>
      <c r="B305" s="666">
        <v>45</v>
      </c>
      <c r="C305" s="199">
        <v>41869</v>
      </c>
      <c r="D305" s="199">
        <v>41869</v>
      </c>
      <c r="E305" s="668" t="s">
        <v>179</v>
      </c>
      <c r="F305" s="668" t="s">
        <v>1028</v>
      </c>
      <c r="G305" s="668" t="s">
        <v>1029</v>
      </c>
      <c r="H305" s="668">
        <v>153</v>
      </c>
      <c r="I305" s="666">
        <v>153</v>
      </c>
      <c r="J305" s="668"/>
      <c r="K305" s="668" t="s">
        <v>671</v>
      </c>
      <c r="L305" s="481">
        <v>2</v>
      </c>
      <c r="M305" s="481">
        <v>8</v>
      </c>
      <c r="N305" s="482">
        <v>41871</v>
      </c>
    </row>
    <row r="306" spans="1:14">
      <c r="A306" s="665" t="s">
        <v>1243</v>
      </c>
      <c r="B306" s="666">
        <v>45</v>
      </c>
      <c r="C306" s="199">
        <v>41869</v>
      </c>
      <c r="D306" s="199">
        <v>41869</v>
      </c>
      <c r="E306" s="668" t="s">
        <v>225</v>
      </c>
      <c r="F306" s="668" t="s">
        <v>1028</v>
      </c>
      <c r="G306" s="668" t="s">
        <v>639</v>
      </c>
      <c r="H306" s="668">
        <v>85</v>
      </c>
      <c r="I306" s="666">
        <v>85</v>
      </c>
      <c r="J306" s="668"/>
      <c r="K306" s="395" t="s">
        <v>671</v>
      </c>
      <c r="L306" s="484">
        <v>5</v>
      </c>
      <c r="M306" s="484">
        <v>35</v>
      </c>
      <c r="N306" s="482">
        <v>41873</v>
      </c>
    </row>
    <row r="307" spans="1:14">
      <c r="A307" s="665" t="s">
        <v>1243</v>
      </c>
      <c r="B307" s="666">
        <v>45</v>
      </c>
      <c r="C307" s="199">
        <v>41869</v>
      </c>
      <c r="D307" s="199">
        <v>41869</v>
      </c>
      <c r="E307" s="668" t="s">
        <v>173</v>
      </c>
      <c r="F307" s="668" t="s">
        <v>1028</v>
      </c>
      <c r="G307" s="669" t="s">
        <v>641</v>
      </c>
      <c r="H307" s="668">
        <v>28</v>
      </c>
      <c r="I307" s="666">
        <v>28</v>
      </c>
      <c r="J307" s="668"/>
      <c r="K307" s="668" t="s">
        <v>671</v>
      </c>
      <c r="L307" s="481">
        <v>2</v>
      </c>
      <c r="M307" s="481">
        <v>8</v>
      </c>
      <c r="N307" s="482">
        <v>41872</v>
      </c>
    </row>
    <row r="308" spans="1:14">
      <c r="A308" s="668" t="s">
        <v>1243</v>
      </c>
      <c r="B308" s="666">
        <v>45</v>
      </c>
      <c r="C308" s="199">
        <v>41869</v>
      </c>
      <c r="D308" s="199">
        <v>41869</v>
      </c>
      <c r="E308" s="670" t="s">
        <v>174</v>
      </c>
      <c r="F308" s="668" t="s">
        <v>1028</v>
      </c>
      <c r="G308" s="669" t="s">
        <v>641</v>
      </c>
      <c r="H308" s="671">
        <v>6</v>
      </c>
      <c r="I308" s="670">
        <v>6</v>
      </c>
      <c r="J308" s="395" t="s">
        <v>1031</v>
      </c>
      <c r="K308" s="668" t="s">
        <v>671</v>
      </c>
      <c r="L308" s="672">
        <v>2</v>
      </c>
      <c r="M308" s="672">
        <v>8</v>
      </c>
      <c r="N308" s="482">
        <v>41872</v>
      </c>
    </row>
    <row r="309" spans="1:14">
      <c r="A309" s="665" t="s">
        <v>1243</v>
      </c>
      <c r="B309" s="666">
        <v>45</v>
      </c>
      <c r="C309" s="199">
        <v>41869</v>
      </c>
      <c r="D309" s="199">
        <v>41869</v>
      </c>
      <c r="E309" s="668" t="s">
        <v>178</v>
      </c>
      <c r="F309" s="668" t="s">
        <v>1028</v>
      </c>
      <c r="G309" s="668" t="s">
        <v>1032</v>
      </c>
      <c r="H309" s="371">
        <v>28</v>
      </c>
      <c r="I309" s="485">
        <v>28</v>
      </c>
      <c r="J309" s="668"/>
      <c r="K309" s="668" t="s">
        <v>679</v>
      </c>
      <c r="L309" s="481">
        <v>4</v>
      </c>
      <c r="M309" s="481"/>
      <c r="N309" s="482">
        <v>41876</v>
      </c>
    </row>
    <row r="310" spans="1:14">
      <c r="A310" s="665" t="s">
        <v>1244</v>
      </c>
      <c r="B310" s="752" t="s">
        <v>681</v>
      </c>
      <c r="C310" s="199">
        <v>41869</v>
      </c>
      <c r="D310" s="199">
        <v>41869</v>
      </c>
      <c r="E310" s="667" t="s">
        <v>197</v>
      </c>
      <c r="F310" s="668" t="s">
        <v>1028</v>
      </c>
      <c r="G310" s="669" t="s">
        <v>640</v>
      </c>
      <c r="H310" s="668">
        <v>611</v>
      </c>
      <c r="I310" s="666">
        <v>611</v>
      </c>
      <c r="J310" s="668"/>
      <c r="K310" s="395" t="s">
        <v>671</v>
      </c>
      <c r="L310" s="481">
        <v>6</v>
      </c>
      <c r="M310" s="481">
        <v>42</v>
      </c>
      <c r="N310" s="482">
        <v>41872</v>
      </c>
    </row>
    <row r="311" spans="1:14">
      <c r="A311" s="668" t="s">
        <v>1244</v>
      </c>
      <c r="B311" s="752" t="s">
        <v>681</v>
      </c>
      <c r="C311" s="199">
        <v>41869</v>
      </c>
      <c r="D311" s="199">
        <v>41869</v>
      </c>
      <c r="E311" s="668" t="s">
        <v>179</v>
      </c>
      <c r="F311" s="668" t="s">
        <v>1028</v>
      </c>
      <c r="G311" s="668" t="s">
        <v>1029</v>
      </c>
      <c r="H311" s="668">
        <v>155</v>
      </c>
      <c r="I311" s="666">
        <v>155</v>
      </c>
      <c r="J311" s="668"/>
      <c r="K311" s="668" t="s">
        <v>671</v>
      </c>
      <c r="L311" s="481">
        <v>2</v>
      </c>
      <c r="M311" s="481">
        <v>8</v>
      </c>
      <c r="N311" s="482">
        <v>41871</v>
      </c>
    </row>
    <row r="312" spans="1:14">
      <c r="A312" s="685" t="s">
        <v>1244</v>
      </c>
      <c r="B312" s="752" t="s">
        <v>681</v>
      </c>
      <c r="C312" s="199">
        <v>41869</v>
      </c>
      <c r="D312" s="199">
        <v>41869</v>
      </c>
      <c r="E312" s="668" t="s">
        <v>225</v>
      </c>
      <c r="F312" s="668" t="s">
        <v>1028</v>
      </c>
      <c r="G312" s="668" t="s">
        <v>639</v>
      </c>
      <c r="H312" s="668">
        <v>106</v>
      </c>
      <c r="I312" s="666">
        <v>106</v>
      </c>
      <c r="J312" s="668"/>
      <c r="K312" s="395" t="s">
        <v>671</v>
      </c>
      <c r="L312" s="484">
        <v>5</v>
      </c>
      <c r="M312" s="484">
        <v>35</v>
      </c>
      <c r="N312" s="482">
        <v>41873</v>
      </c>
    </row>
    <row r="313" spans="1:14">
      <c r="A313" s="668" t="s">
        <v>1244</v>
      </c>
      <c r="B313" s="752" t="s">
        <v>681</v>
      </c>
      <c r="C313" s="199">
        <v>41869</v>
      </c>
      <c r="D313" s="199">
        <v>41869</v>
      </c>
      <c r="E313" s="668" t="s">
        <v>173</v>
      </c>
      <c r="F313" s="668" t="s">
        <v>1028</v>
      </c>
      <c r="G313" s="669" t="s">
        <v>641</v>
      </c>
      <c r="H313" s="668">
        <v>35</v>
      </c>
      <c r="I313" s="666">
        <v>35</v>
      </c>
      <c r="J313" s="668"/>
      <c r="K313" s="668" t="s">
        <v>671</v>
      </c>
      <c r="L313" s="481">
        <v>2</v>
      </c>
      <c r="M313" s="481">
        <v>8</v>
      </c>
      <c r="N313" s="482">
        <v>41872</v>
      </c>
    </row>
    <row r="314" spans="1:14">
      <c r="A314" s="668" t="s">
        <v>1244</v>
      </c>
      <c r="B314" s="752" t="s">
        <v>681</v>
      </c>
      <c r="C314" s="199">
        <v>41869</v>
      </c>
      <c r="D314" s="199">
        <v>41869</v>
      </c>
      <c r="E314" s="670" t="s">
        <v>174</v>
      </c>
      <c r="F314" s="668" t="s">
        <v>1028</v>
      </c>
      <c r="G314" s="669" t="s">
        <v>641</v>
      </c>
      <c r="H314" s="671">
        <v>5</v>
      </c>
      <c r="I314" s="670">
        <v>5</v>
      </c>
      <c r="J314" s="395" t="s">
        <v>1031</v>
      </c>
      <c r="K314" s="668" t="s">
        <v>671</v>
      </c>
      <c r="L314" s="672">
        <v>2</v>
      </c>
      <c r="M314" s="672">
        <v>8</v>
      </c>
      <c r="N314" s="482">
        <v>41872</v>
      </c>
    </row>
    <row r="315" spans="1:14">
      <c r="A315" s="668" t="s">
        <v>1244</v>
      </c>
      <c r="B315" s="752" t="s">
        <v>681</v>
      </c>
      <c r="C315" s="199">
        <v>41869</v>
      </c>
      <c r="D315" s="199">
        <v>41869</v>
      </c>
      <c r="E315" s="668" t="s">
        <v>178</v>
      </c>
      <c r="F315" s="668" t="s">
        <v>1028</v>
      </c>
      <c r="G315" s="668" t="s">
        <v>1032</v>
      </c>
      <c r="H315" s="371">
        <v>7</v>
      </c>
      <c r="I315" s="485">
        <v>7</v>
      </c>
      <c r="J315" s="668"/>
      <c r="K315" s="668" t="s">
        <v>679</v>
      </c>
      <c r="L315" s="481">
        <v>4</v>
      </c>
      <c r="M315" s="481"/>
      <c r="N315" s="482">
        <v>41876</v>
      </c>
    </row>
    <row r="316" spans="1:14">
      <c r="A316" s="665" t="s">
        <v>1244</v>
      </c>
      <c r="B316" s="666" t="s">
        <v>681</v>
      </c>
      <c r="C316" s="199">
        <v>41869</v>
      </c>
      <c r="D316" s="199">
        <v>41869</v>
      </c>
      <c r="E316" s="667" t="s">
        <v>175</v>
      </c>
      <c r="F316" s="665" t="s">
        <v>1028</v>
      </c>
      <c r="G316" s="673" t="s">
        <v>1034</v>
      </c>
      <c r="H316" s="268">
        <v>3.5</v>
      </c>
      <c r="I316" s="486">
        <v>3.5</v>
      </c>
      <c r="J316" s="674"/>
      <c r="K316" s="668" t="s">
        <v>671</v>
      </c>
      <c r="L316" s="672">
        <v>0.1</v>
      </c>
      <c r="M316" s="672"/>
      <c r="N316" s="482">
        <v>41878</v>
      </c>
    </row>
    <row r="317" spans="1:14">
      <c r="A317" s="665" t="s">
        <v>1244</v>
      </c>
      <c r="B317" s="666" t="s">
        <v>681</v>
      </c>
      <c r="C317" s="199">
        <v>41869</v>
      </c>
      <c r="D317" s="199">
        <v>41869</v>
      </c>
      <c r="E317" s="667" t="s">
        <v>175</v>
      </c>
      <c r="F317" s="665" t="s">
        <v>1028</v>
      </c>
      <c r="G317" s="673" t="s">
        <v>1034</v>
      </c>
      <c r="H317" s="268">
        <v>3.6</v>
      </c>
      <c r="I317" s="486">
        <v>3.6</v>
      </c>
      <c r="J317" s="674"/>
      <c r="K317" s="668" t="s">
        <v>671</v>
      </c>
      <c r="L317" s="672">
        <v>0.1</v>
      </c>
      <c r="M317" s="672"/>
      <c r="N317" s="482">
        <v>41878</v>
      </c>
    </row>
    <row r="318" spans="1:14">
      <c r="A318" s="668" t="s">
        <v>1245</v>
      </c>
      <c r="B318" s="666" t="s">
        <v>1199</v>
      </c>
      <c r="C318" s="199">
        <v>41869</v>
      </c>
      <c r="D318" s="199">
        <v>41869</v>
      </c>
      <c r="E318" s="667" t="s">
        <v>197</v>
      </c>
      <c r="F318" s="668" t="s">
        <v>1028</v>
      </c>
      <c r="G318" s="669" t="s">
        <v>640</v>
      </c>
      <c r="H318" s="668">
        <v>544</v>
      </c>
      <c r="I318" s="666">
        <v>544</v>
      </c>
      <c r="J318" s="668"/>
      <c r="K318" s="395" t="s">
        <v>671</v>
      </c>
      <c r="L318" s="481">
        <v>6</v>
      </c>
      <c r="M318" s="481">
        <v>42</v>
      </c>
      <c r="N318" s="482">
        <v>41872</v>
      </c>
    </row>
    <row r="319" spans="1:14">
      <c r="A319" s="668" t="s">
        <v>1245</v>
      </c>
      <c r="B319" s="666" t="s">
        <v>1199</v>
      </c>
      <c r="C319" s="199">
        <v>41869</v>
      </c>
      <c r="D319" s="199">
        <v>41869</v>
      </c>
      <c r="E319" s="668" t="s">
        <v>179</v>
      </c>
      <c r="F319" s="668" t="s">
        <v>1028</v>
      </c>
      <c r="G319" s="668" t="s">
        <v>1029</v>
      </c>
      <c r="H319" s="668">
        <v>165</v>
      </c>
      <c r="I319" s="666">
        <v>165</v>
      </c>
      <c r="J319" s="668"/>
      <c r="K319" s="668" t="s">
        <v>671</v>
      </c>
      <c r="L319" s="481">
        <v>2</v>
      </c>
      <c r="M319" s="481">
        <v>8</v>
      </c>
      <c r="N319" s="482">
        <v>41871</v>
      </c>
    </row>
    <row r="320" spans="1:14">
      <c r="A320" s="685" t="s">
        <v>1245</v>
      </c>
      <c r="B320" s="666" t="s">
        <v>1199</v>
      </c>
      <c r="C320" s="199">
        <v>41869</v>
      </c>
      <c r="D320" s="199">
        <v>41869</v>
      </c>
      <c r="E320" s="668" t="s">
        <v>225</v>
      </c>
      <c r="F320" s="668" t="s">
        <v>1028</v>
      </c>
      <c r="G320" s="668" t="s">
        <v>639</v>
      </c>
      <c r="H320" s="668">
        <v>117</v>
      </c>
      <c r="I320" s="666">
        <v>117</v>
      </c>
      <c r="J320" s="668"/>
      <c r="K320" s="395" t="s">
        <v>671</v>
      </c>
      <c r="L320" s="484">
        <v>5</v>
      </c>
      <c r="M320" s="484">
        <v>35</v>
      </c>
      <c r="N320" s="482">
        <v>41873</v>
      </c>
    </row>
    <row r="321" spans="1:14">
      <c r="A321" s="668" t="s">
        <v>1245</v>
      </c>
      <c r="B321" s="666" t="s">
        <v>1199</v>
      </c>
      <c r="C321" s="199">
        <v>41869</v>
      </c>
      <c r="D321" s="199">
        <v>41869</v>
      </c>
      <c r="E321" s="668" t="s">
        <v>173</v>
      </c>
      <c r="F321" s="668" t="s">
        <v>1028</v>
      </c>
      <c r="G321" s="669" t="s">
        <v>641</v>
      </c>
      <c r="H321" s="668">
        <v>32</v>
      </c>
      <c r="I321" s="666">
        <v>32</v>
      </c>
      <c r="J321" s="668"/>
      <c r="K321" s="668" t="s">
        <v>671</v>
      </c>
      <c r="L321" s="481">
        <v>2</v>
      </c>
      <c r="M321" s="481">
        <v>8</v>
      </c>
      <c r="N321" s="482">
        <v>41872</v>
      </c>
    </row>
    <row r="322" spans="1:14">
      <c r="A322" s="668" t="s">
        <v>1245</v>
      </c>
      <c r="B322" s="666" t="s">
        <v>1199</v>
      </c>
      <c r="C322" s="199">
        <v>41869</v>
      </c>
      <c r="D322" s="199">
        <v>41869</v>
      </c>
      <c r="E322" s="670" t="s">
        <v>174</v>
      </c>
      <c r="F322" s="668" t="s">
        <v>1028</v>
      </c>
      <c r="G322" s="669" t="s">
        <v>641</v>
      </c>
      <c r="H322" s="671">
        <v>7</v>
      </c>
      <c r="I322" s="670">
        <v>7</v>
      </c>
      <c r="J322" s="395" t="s">
        <v>1031</v>
      </c>
      <c r="K322" s="668" t="s">
        <v>671</v>
      </c>
      <c r="L322" s="672">
        <v>2</v>
      </c>
      <c r="M322" s="672">
        <v>8</v>
      </c>
      <c r="N322" s="482">
        <v>41872</v>
      </c>
    </row>
    <row r="323" spans="1:14">
      <c r="A323" s="668" t="s">
        <v>1245</v>
      </c>
      <c r="B323" s="666" t="s">
        <v>1199</v>
      </c>
      <c r="C323" s="199">
        <v>41869</v>
      </c>
      <c r="D323" s="199">
        <v>41869</v>
      </c>
      <c r="E323" s="668" t="s">
        <v>178</v>
      </c>
      <c r="F323" s="668" t="s">
        <v>1028</v>
      </c>
      <c r="G323" s="668" t="s">
        <v>1032</v>
      </c>
      <c r="H323" s="371">
        <v>22.4</v>
      </c>
      <c r="I323" s="485">
        <v>22.4</v>
      </c>
      <c r="J323" s="668"/>
      <c r="K323" s="668" t="s">
        <v>679</v>
      </c>
      <c r="L323" s="481">
        <v>4</v>
      </c>
      <c r="M323" s="481"/>
      <c r="N323" s="482">
        <v>41876</v>
      </c>
    </row>
    <row r="324" spans="1:14">
      <c r="A324" s="665" t="s">
        <v>1281</v>
      </c>
      <c r="B324" s="666" t="s">
        <v>678</v>
      </c>
      <c r="C324" s="199">
        <v>41890</v>
      </c>
      <c r="D324" s="199">
        <v>41890</v>
      </c>
      <c r="E324" s="667" t="s">
        <v>197</v>
      </c>
      <c r="F324" s="668" t="s">
        <v>1028</v>
      </c>
      <c r="G324" s="669" t="s">
        <v>640</v>
      </c>
      <c r="H324" s="668">
        <v>388</v>
      </c>
      <c r="I324" s="666">
        <v>338</v>
      </c>
      <c r="J324" s="668"/>
      <c r="K324" s="395" t="s">
        <v>671</v>
      </c>
      <c r="L324" s="481">
        <v>6</v>
      </c>
      <c r="M324" s="481">
        <v>42</v>
      </c>
      <c r="N324" s="482">
        <v>41901</v>
      </c>
    </row>
    <row r="325" spans="1:14">
      <c r="A325" s="685" t="s">
        <v>1281</v>
      </c>
      <c r="B325" s="666" t="s">
        <v>678</v>
      </c>
      <c r="C325" s="199">
        <v>41890</v>
      </c>
      <c r="D325" s="199">
        <v>41890</v>
      </c>
      <c r="E325" s="668" t="s">
        <v>179</v>
      </c>
      <c r="F325" s="668" t="s">
        <v>1028</v>
      </c>
      <c r="G325" s="668" t="s">
        <v>1029</v>
      </c>
      <c r="H325" s="668">
        <v>72</v>
      </c>
      <c r="I325" s="666">
        <v>72</v>
      </c>
      <c r="J325" s="668"/>
      <c r="K325" s="668" t="s">
        <v>671</v>
      </c>
      <c r="L325" s="481">
        <v>2</v>
      </c>
      <c r="M325" s="481">
        <v>8</v>
      </c>
      <c r="N325" s="482">
        <v>41892</v>
      </c>
    </row>
    <row r="326" spans="1:14">
      <c r="A326" s="685" t="s">
        <v>1281</v>
      </c>
      <c r="B326" s="666" t="s">
        <v>678</v>
      </c>
      <c r="C326" s="199">
        <v>41890</v>
      </c>
      <c r="D326" s="199">
        <v>41890</v>
      </c>
      <c r="E326" s="668" t="s">
        <v>225</v>
      </c>
      <c r="F326" s="668" t="s">
        <v>1028</v>
      </c>
      <c r="G326" s="668" t="s">
        <v>639</v>
      </c>
      <c r="H326" s="668">
        <v>33</v>
      </c>
      <c r="I326" s="666">
        <v>33</v>
      </c>
      <c r="J326" s="668" t="s">
        <v>1031</v>
      </c>
      <c r="K326" s="395" t="s">
        <v>671</v>
      </c>
      <c r="L326" s="484">
        <v>5</v>
      </c>
      <c r="M326" s="484">
        <v>35</v>
      </c>
      <c r="N326" s="482">
        <v>41914</v>
      </c>
    </row>
    <row r="327" spans="1:14">
      <c r="A327" s="685" t="s">
        <v>1281</v>
      </c>
      <c r="B327" s="666" t="s">
        <v>678</v>
      </c>
      <c r="C327" s="199">
        <v>41890</v>
      </c>
      <c r="D327" s="199">
        <v>41890</v>
      </c>
      <c r="E327" s="668" t="s">
        <v>173</v>
      </c>
      <c r="F327" s="668" t="s">
        <v>1028</v>
      </c>
      <c r="G327" s="669" t="s">
        <v>641</v>
      </c>
      <c r="H327" s="668">
        <v>19</v>
      </c>
      <c r="I327" s="666">
        <v>19</v>
      </c>
      <c r="J327" s="668"/>
      <c r="K327" s="668" t="s">
        <v>671</v>
      </c>
      <c r="L327" s="481">
        <v>2</v>
      </c>
      <c r="M327" s="481">
        <v>8</v>
      </c>
      <c r="N327" s="482">
        <v>41901</v>
      </c>
    </row>
    <row r="328" spans="1:14">
      <c r="A328" s="668" t="s">
        <v>1281</v>
      </c>
      <c r="B328" s="666" t="s">
        <v>678</v>
      </c>
      <c r="C328" s="199">
        <v>41890</v>
      </c>
      <c r="D328" s="199">
        <v>41890</v>
      </c>
      <c r="E328" s="670" t="s">
        <v>174</v>
      </c>
      <c r="F328" s="668" t="s">
        <v>1028</v>
      </c>
      <c r="G328" s="669" t="s">
        <v>641</v>
      </c>
      <c r="H328" s="671">
        <v>8</v>
      </c>
      <c r="I328" s="670">
        <v>8</v>
      </c>
      <c r="J328" s="395" t="s">
        <v>1031</v>
      </c>
      <c r="K328" s="668" t="s">
        <v>671</v>
      </c>
      <c r="L328" s="672">
        <v>2</v>
      </c>
      <c r="M328" s="672">
        <v>8</v>
      </c>
      <c r="N328" s="482">
        <v>41901</v>
      </c>
    </row>
    <row r="329" spans="1:14">
      <c r="A329" s="685" t="s">
        <v>1281</v>
      </c>
      <c r="B329" s="666" t="s">
        <v>678</v>
      </c>
      <c r="C329" s="199">
        <v>41890</v>
      </c>
      <c r="D329" s="199">
        <v>41890</v>
      </c>
      <c r="E329" s="668" t="s">
        <v>178</v>
      </c>
      <c r="F329" s="668" t="s">
        <v>1028</v>
      </c>
      <c r="G329" s="668" t="s">
        <v>1032</v>
      </c>
      <c r="H329" s="371">
        <v>7.6</v>
      </c>
      <c r="I329" s="485">
        <v>7.6</v>
      </c>
      <c r="J329" s="668"/>
      <c r="K329" s="668" t="s">
        <v>679</v>
      </c>
      <c r="L329" s="481">
        <v>4</v>
      </c>
      <c r="M329" s="481"/>
      <c r="N329" s="482">
        <v>41894</v>
      </c>
    </row>
    <row r="330" spans="1:14">
      <c r="A330" s="665" t="s">
        <v>1282</v>
      </c>
      <c r="B330" s="666" t="s">
        <v>680</v>
      </c>
      <c r="C330" s="199">
        <v>41890</v>
      </c>
      <c r="D330" s="199">
        <v>41890</v>
      </c>
      <c r="E330" s="667" t="s">
        <v>197</v>
      </c>
      <c r="F330" s="668" t="s">
        <v>1028</v>
      </c>
      <c r="G330" s="669" t="s">
        <v>640</v>
      </c>
      <c r="H330" s="668">
        <v>547</v>
      </c>
      <c r="I330" s="488">
        <v>547</v>
      </c>
      <c r="J330" s="668"/>
      <c r="K330" s="395" t="s">
        <v>671</v>
      </c>
      <c r="L330" s="481">
        <v>6</v>
      </c>
      <c r="M330" s="481">
        <v>42</v>
      </c>
      <c r="N330" s="482">
        <v>41901</v>
      </c>
    </row>
    <row r="331" spans="1:14">
      <c r="A331" s="685" t="s">
        <v>1282</v>
      </c>
      <c r="B331" s="666" t="s">
        <v>680</v>
      </c>
      <c r="C331" s="199">
        <v>41890</v>
      </c>
      <c r="D331" s="199">
        <v>41890</v>
      </c>
      <c r="E331" s="668" t="s">
        <v>179</v>
      </c>
      <c r="F331" s="668" t="s">
        <v>1028</v>
      </c>
      <c r="G331" s="668" t="s">
        <v>1029</v>
      </c>
      <c r="H331" s="668">
        <v>237</v>
      </c>
      <c r="I331" s="488">
        <v>237</v>
      </c>
      <c r="J331" s="668"/>
      <c r="K331" s="668" t="s">
        <v>671</v>
      </c>
      <c r="L331" s="481">
        <v>2</v>
      </c>
      <c r="M331" s="481">
        <v>8</v>
      </c>
      <c r="N331" s="482">
        <v>41892</v>
      </c>
    </row>
    <row r="332" spans="1:14">
      <c r="A332" s="685" t="s">
        <v>1282</v>
      </c>
      <c r="B332" s="666" t="s">
        <v>680</v>
      </c>
      <c r="C332" s="199">
        <v>41890</v>
      </c>
      <c r="D332" s="199">
        <v>41890</v>
      </c>
      <c r="E332" s="668" t="s">
        <v>225</v>
      </c>
      <c r="F332" s="668" t="s">
        <v>1028</v>
      </c>
      <c r="G332" s="668" t="s">
        <v>639</v>
      </c>
      <c r="H332" s="668">
        <v>46</v>
      </c>
      <c r="I332" s="488">
        <v>46</v>
      </c>
      <c r="J332" s="668"/>
      <c r="K332" s="395" t="s">
        <v>671</v>
      </c>
      <c r="L332" s="484">
        <v>5</v>
      </c>
      <c r="M332" s="484">
        <v>35</v>
      </c>
      <c r="N332" s="482">
        <v>41914</v>
      </c>
    </row>
    <row r="333" spans="1:14">
      <c r="A333" s="685" t="s">
        <v>1282</v>
      </c>
      <c r="B333" s="666" t="s">
        <v>680</v>
      </c>
      <c r="C333" s="199">
        <v>41890</v>
      </c>
      <c r="D333" s="199">
        <v>41890</v>
      </c>
      <c r="E333" s="668" t="s">
        <v>173</v>
      </c>
      <c r="F333" s="668" t="s">
        <v>1028</v>
      </c>
      <c r="G333" s="669" t="s">
        <v>641</v>
      </c>
      <c r="H333" s="668">
        <v>25</v>
      </c>
      <c r="I333" s="488">
        <v>25</v>
      </c>
      <c r="J333" s="668"/>
      <c r="K333" s="668" t="s">
        <v>671</v>
      </c>
      <c r="L333" s="481">
        <v>2</v>
      </c>
      <c r="M333" s="481">
        <v>8</v>
      </c>
      <c r="N333" s="482">
        <v>41901</v>
      </c>
    </row>
    <row r="334" spans="1:14">
      <c r="A334" s="668" t="s">
        <v>1282</v>
      </c>
      <c r="B334" s="666" t="s">
        <v>680</v>
      </c>
      <c r="C334" s="199">
        <v>41890</v>
      </c>
      <c r="D334" s="199">
        <v>41890</v>
      </c>
      <c r="E334" s="670" t="s">
        <v>174</v>
      </c>
      <c r="F334" s="668" t="s">
        <v>1028</v>
      </c>
      <c r="G334" s="669" t="s">
        <v>641</v>
      </c>
      <c r="H334" s="671">
        <v>15</v>
      </c>
      <c r="I334" s="670">
        <v>15</v>
      </c>
      <c r="J334" s="395"/>
      <c r="K334" s="668" t="s">
        <v>671</v>
      </c>
      <c r="L334" s="672">
        <v>2</v>
      </c>
      <c r="M334" s="672">
        <v>8</v>
      </c>
      <c r="N334" s="482">
        <v>41901</v>
      </c>
    </row>
    <row r="335" spans="1:14">
      <c r="A335" s="685" t="s">
        <v>1282</v>
      </c>
      <c r="B335" s="666" t="s">
        <v>680</v>
      </c>
      <c r="C335" s="199">
        <v>41890</v>
      </c>
      <c r="D335" s="199">
        <v>41890</v>
      </c>
      <c r="E335" s="668" t="s">
        <v>178</v>
      </c>
      <c r="F335" s="668" t="s">
        <v>1028</v>
      </c>
      <c r="G335" s="668" t="s">
        <v>1032</v>
      </c>
      <c r="H335" s="371">
        <v>8.9</v>
      </c>
      <c r="I335" s="485">
        <v>8.9</v>
      </c>
      <c r="J335" s="668"/>
      <c r="K335" s="668" t="s">
        <v>679</v>
      </c>
      <c r="L335" s="481">
        <v>4</v>
      </c>
      <c r="M335" s="481"/>
      <c r="N335" s="482">
        <v>41894</v>
      </c>
    </row>
    <row r="336" spans="1:14">
      <c r="A336" s="668" t="s">
        <v>1283</v>
      </c>
      <c r="B336" s="666">
        <v>45</v>
      </c>
      <c r="C336" s="199">
        <v>41890</v>
      </c>
      <c r="D336" s="199">
        <v>41890</v>
      </c>
      <c r="E336" s="667" t="s">
        <v>197</v>
      </c>
      <c r="F336" s="668" t="s">
        <v>1028</v>
      </c>
      <c r="G336" s="669" t="s">
        <v>640</v>
      </c>
      <c r="H336" s="668">
        <v>568</v>
      </c>
      <c r="I336" s="666">
        <v>568</v>
      </c>
      <c r="J336" s="668"/>
      <c r="K336" s="395" t="s">
        <v>671</v>
      </c>
      <c r="L336" s="481">
        <v>6</v>
      </c>
      <c r="M336" s="481">
        <v>42</v>
      </c>
      <c r="N336" s="482">
        <v>41901</v>
      </c>
    </row>
    <row r="337" spans="1:14">
      <c r="A337" s="665" t="s">
        <v>1283</v>
      </c>
      <c r="B337" s="666">
        <v>45</v>
      </c>
      <c r="C337" s="199">
        <v>41890</v>
      </c>
      <c r="D337" s="199">
        <v>41890</v>
      </c>
      <c r="E337" s="668" t="s">
        <v>179</v>
      </c>
      <c r="F337" s="668" t="s">
        <v>1028</v>
      </c>
      <c r="G337" s="668" t="s">
        <v>1029</v>
      </c>
      <c r="H337" s="668">
        <v>169</v>
      </c>
      <c r="I337" s="666">
        <v>169</v>
      </c>
      <c r="J337" s="668"/>
      <c r="K337" s="668" t="s">
        <v>671</v>
      </c>
      <c r="L337" s="481">
        <v>2</v>
      </c>
      <c r="M337" s="481">
        <v>8</v>
      </c>
      <c r="N337" s="482">
        <v>41892</v>
      </c>
    </row>
    <row r="338" spans="1:14">
      <c r="A338" s="665" t="s">
        <v>1283</v>
      </c>
      <c r="B338" s="666">
        <v>45</v>
      </c>
      <c r="C338" s="199">
        <v>41890</v>
      </c>
      <c r="D338" s="199">
        <v>41890</v>
      </c>
      <c r="E338" s="668" t="s">
        <v>225</v>
      </c>
      <c r="F338" s="668" t="s">
        <v>1028</v>
      </c>
      <c r="G338" s="668" t="s">
        <v>639</v>
      </c>
      <c r="H338" s="668">
        <v>135</v>
      </c>
      <c r="I338" s="666">
        <v>135</v>
      </c>
      <c r="J338" s="668"/>
      <c r="K338" s="395" t="s">
        <v>671</v>
      </c>
      <c r="L338" s="484">
        <v>5</v>
      </c>
      <c r="M338" s="484">
        <v>35</v>
      </c>
      <c r="N338" s="482">
        <v>41914</v>
      </c>
    </row>
    <row r="339" spans="1:14">
      <c r="A339" s="665" t="s">
        <v>1283</v>
      </c>
      <c r="B339" s="666">
        <v>45</v>
      </c>
      <c r="C339" s="199">
        <v>41890</v>
      </c>
      <c r="D339" s="199">
        <v>41890</v>
      </c>
      <c r="E339" s="668" t="s">
        <v>173</v>
      </c>
      <c r="F339" s="668" t="s">
        <v>1028</v>
      </c>
      <c r="G339" s="669" t="s">
        <v>641</v>
      </c>
      <c r="H339" s="668">
        <v>50</v>
      </c>
      <c r="I339" s="666">
        <v>50</v>
      </c>
      <c r="J339" s="668"/>
      <c r="K339" s="668" t="s">
        <v>671</v>
      </c>
      <c r="L339" s="481">
        <v>2</v>
      </c>
      <c r="M339" s="481">
        <v>8</v>
      </c>
      <c r="N339" s="482">
        <v>41901</v>
      </c>
    </row>
    <row r="340" spans="1:14">
      <c r="A340" s="668" t="s">
        <v>1283</v>
      </c>
      <c r="B340" s="666">
        <v>45</v>
      </c>
      <c r="C340" s="199">
        <v>41890</v>
      </c>
      <c r="D340" s="199">
        <v>41890</v>
      </c>
      <c r="E340" s="670" t="s">
        <v>174</v>
      </c>
      <c r="F340" s="668" t="s">
        <v>1028</v>
      </c>
      <c r="G340" s="669" t="s">
        <v>641</v>
      </c>
      <c r="H340" s="671">
        <v>25</v>
      </c>
      <c r="I340" s="670">
        <v>25</v>
      </c>
      <c r="J340" s="395"/>
      <c r="K340" s="668" t="s">
        <v>671</v>
      </c>
      <c r="L340" s="672">
        <v>2</v>
      </c>
      <c r="M340" s="672">
        <v>8</v>
      </c>
      <c r="N340" s="482">
        <v>41901</v>
      </c>
    </row>
    <row r="341" spans="1:14">
      <c r="A341" s="665" t="s">
        <v>1283</v>
      </c>
      <c r="B341" s="666">
        <v>45</v>
      </c>
      <c r="C341" s="199">
        <v>41890</v>
      </c>
      <c r="D341" s="199">
        <v>41890</v>
      </c>
      <c r="E341" s="668" t="s">
        <v>178</v>
      </c>
      <c r="F341" s="668" t="s">
        <v>1028</v>
      </c>
      <c r="G341" s="668" t="s">
        <v>1032</v>
      </c>
      <c r="H341" s="371">
        <v>15</v>
      </c>
      <c r="I341" s="485">
        <v>15</v>
      </c>
      <c r="J341" s="668"/>
      <c r="K341" s="668" t="s">
        <v>679</v>
      </c>
      <c r="L341" s="481">
        <v>4</v>
      </c>
      <c r="M341" s="481"/>
      <c r="N341" s="482">
        <v>41894</v>
      </c>
    </row>
    <row r="342" spans="1:14">
      <c r="A342" s="665" t="s">
        <v>1284</v>
      </c>
      <c r="B342" s="752" t="s">
        <v>681</v>
      </c>
      <c r="C342" s="199">
        <v>41890</v>
      </c>
      <c r="D342" s="199">
        <v>41890</v>
      </c>
      <c r="E342" s="667" t="s">
        <v>197</v>
      </c>
      <c r="F342" s="668" t="s">
        <v>1028</v>
      </c>
      <c r="G342" s="669" t="s">
        <v>640</v>
      </c>
      <c r="H342" s="668">
        <v>509</v>
      </c>
      <c r="I342" s="666">
        <v>509</v>
      </c>
      <c r="J342" s="668"/>
      <c r="K342" s="395" t="s">
        <v>671</v>
      </c>
      <c r="L342" s="481">
        <v>6</v>
      </c>
      <c r="M342" s="481">
        <v>42</v>
      </c>
      <c r="N342" s="482">
        <v>41901</v>
      </c>
    </row>
    <row r="343" spans="1:14">
      <c r="A343" s="668" t="s">
        <v>1284</v>
      </c>
      <c r="B343" s="752" t="s">
        <v>681</v>
      </c>
      <c r="C343" s="199">
        <v>41890</v>
      </c>
      <c r="D343" s="199">
        <v>41890</v>
      </c>
      <c r="E343" s="668" t="s">
        <v>179</v>
      </c>
      <c r="F343" s="668" t="s">
        <v>1028</v>
      </c>
      <c r="G343" s="668" t="s">
        <v>1029</v>
      </c>
      <c r="H343" s="668">
        <v>153</v>
      </c>
      <c r="I343" s="666">
        <v>153</v>
      </c>
      <c r="J343" s="668"/>
      <c r="K343" s="668" t="s">
        <v>671</v>
      </c>
      <c r="L343" s="481">
        <v>2</v>
      </c>
      <c r="M343" s="481">
        <v>8</v>
      </c>
      <c r="N343" s="482">
        <v>41892</v>
      </c>
    </row>
    <row r="344" spans="1:14">
      <c r="A344" s="685" t="s">
        <v>1284</v>
      </c>
      <c r="B344" s="752" t="s">
        <v>681</v>
      </c>
      <c r="C344" s="199">
        <v>41890</v>
      </c>
      <c r="D344" s="199">
        <v>41890</v>
      </c>
      <c r="E344" s="668" t="s">
        <v>225</v>
      </c>
      <c r="F344" s="668" t="s">
        <v>1028</v>
      </c>
      <c r="G344" s="668" t="s">
        <v>639</v>
      </c>
      <c r="H344" s="668">
        <v>125</v>
      </c>
      <c r="I344" s="666">
        <v>125</v>
      </c>
      <c r="J344" s="668"/>
      <c r="K344" s="395" t="s">
        <v>671</v>
      </c>
      <c r="L344" s="484">
        <v>5</v>
      </c>
      <c r="M344" s="484">
        <v>35</v>
      </c>
      <c r="N344" s="482">
        <v>41914</v>
      </c>
    </row>
    <row r="345" spans="1:14">
      <c r="A345" s="668" t="s">
        <v>1284</v>
      </c>
      <c r="B345" s="752" t="s">
        <v>681</v>
      </c>
      <c r="C345" s="199">
        <v>41890</v>
      </c>
      <c r="D345" s="199">
        <v>41890</v>
      </c>
      <c r="E345" s="668" t="s">
        <v>173</v>
      </c>
      <c r="F345" s="668" t="s">
        <v>1028</v>
      </c>
      <c r="G345" s="669" t="s">
        <v>641</v>
      </c>
      <c r="H345" s="668">
        <v>35</v>
      </c>
      <c r="I345" s="666">
        <v>35</v>
      </c>
      <c r="J345" s="668"/>
      <c r="K345" s="668" t="s">
        <v>671</v>
      </c>
      <c r="L345" s="481">
        <v>2</v>
      </c>
      <c r="M345" s="481">
        <v>8</v>
      </c>
      <c r="N345" s="482">
        <v>41901</v>
      </c>
    </row>
    <row r="346" spans="1:14">
      <c r="A346" s="668" t="s">
        <v>1284</v>
      </c>
      <c r="B346" s="752" t="s">
        <v>681</v>
      </c>
      <c r="C346" s="199">
        <v>41890</v>
      </c>
      <c r="D346" s="199">
        <v>41890</v>
      </c>
      <c r="E346" s="670" t="s">
        <v>174</v>
      </c>
      <c r="F346" s="668" t="s">
        <v>1028</v>
      </c>
      <c r="G346" s="669" t="s">
        <v>641</v>
      </c>
      <c r="H346" s="671">
        <v>16</v>
      </c>
      <c r="I346" s="670">
        <v>16</v>
      </c>
      <c r="J346" s="395"/>
      <c r="K346" s="668" t="s">
        <v>671</v>
      </c>
      <c r="L346" s="672">
        <v>2</v>
      </c>
      <c r="M346" s="672">
        <v>8</v>
      </c>
      <c r="N346" s="482">
        <v>41901</v>
      </c>
    </row>
    <row r="347" spans="1:14">
      <c r="A347" s="668" t="s">
        <v>1284</v>
      </c>
      <c r="B347" s="752" t="s">
        <v>681</v>
      </c>
      <c r="C347" s="199">
        <v>41890</v>
      </c>
      <c r="D347" s="199">
        <v>41890</v>
      </c>
      <c r="E347" s="668" t="s">
        <v>178</v>
      </c>
      <c r="F347" s="668" t="s">
        <v>1028</v>
      </c>
      <c r="G347" s="668" t="s">
        <v>1032</v>
      </c>
      <c r="H347" s="371">
        <v>4</v>
      </c>
      <c r="I347" s="485"/>
      <c r="J347" s="668" t="s">
        <v>1033</v>
      </c>
      <c r="K347" s="668" t="s">
        <v>679</v>
      </c>
      <c r="L347" s="481">
        <v>4</v>
      </c>
      <c r="M347" s="481"/>
      <c r="N347" s="482">
        <v>41894</v>
      </c>
    </row>
    <row r="348" spans="1:14">
      <c r="A348" s="665" t="s">
        <v>1284</v>
      </c>
      <c r="B348" s="666" t="s">
        <v>681</v>
      </c>
      <c r="C348" s="199">
        <v>41890</v>
      </c>
      <c r="D348" s="199">
        <v>41890</v>
      </c>
      <c r="E348" s="667" t="s">
        <v>175</v>
      </c>
      <c r="F348" s="665" t="s">
        <v>1028</v>
      </c>
      <c r="G348" s="673" t="s">
        <v>1034</v>
      </c>
      <c r="H348" s="268">
        <v>4.0999999999999996</v>
      </c>
      <c r="I348" s="486">
        <v>4.0999999999999996</v>
      </c>
      <c r="J348" s="674"/>
      <c r="K348" s="668" t="s">
        <v>671</v>
      </c>
      <c r="L348" s="672">
        <v>0.1</v>
      </c>
      <c r="M348" s="672"/>
      <c r="N348" s="482">
        <v>41900</v>
      </c>
    </row>
    <row r="349" spans="1:14">
      <c r="A349" s="665" t="s">
        <v>1284</v>
      </c>
      <c r="B349" s="666" t="s">
        <v>681</v>
      </c>
      <c r="C349" s="199">
        <v>41890</v>
      </c>
      <c r="D349" s="199">
        <v>41890</v>
      </c>
      <c r="E349" s="667" t="s">
        <v>175</v>
      </c>
      <c r="F349" s="665" t="s">
        <v>1028</v>
      </c>
      <c r="G349" s="673" t="s">
        <v>1034</v>
      </c>
      <c r="H349" s="268">
        <v>4.0999999999999996</v>
      </c>
      <c r="I349" s="486">
        <v>4.0999999999999996</v>
      </c>
      <c r="J349" s="674"/>
      <c r="K349" s="668" t="s">
        <v>671</v>
      </c>
      <c r="L349" s="672">
        <v>0.1</v>
      </c>
      <c r="M349" s="672"/>
      <c r="N349" s="482">
        <v>41900</v>
      </c>
    </row>
    <row r="350" spans="1:14">
      <c r="A350" s="668" t="s">
        <v>1285</v>
      </c>
      <c r="B350" s="666" t="s">
        <v>1199</v>
      </c>
      <c r="C350" s="199">
        <v>41890</v>
      </c>
      <c r="D350" s="199">
        <v>41890</v>
      </c>
      <c r="E350" s="667" t="s">
        <v>197</v>
      </c>
      <c r="F350" s="668" t="s">
        <v>1028</v>
      </c>
      <c r="G350" s="669" t="s">
        <v>640</v>
      </c>
      <c r="H350" s="668">
        <v>919</v>
      </c>
      <c r="I350" s="666">
        <v>919</v>
      </c>
      <c r="J350" s="668"/>
      <c r="K350" s="395" t="s">
        <v>671</v>
      </c>
      <c r="L350" s="481">
        <v>6</v>
      </c>
      <c r="M350" s="481">
        <v>42</v>
      </c>
      <c r="N350" s="482">
        <v>41901</v>
      </c>
    </row>
    <row r="351" spans="1:14">
      <c r="A351" s="668" t="s">
        <v>1285</v>
      </c>
      <c r="B351" s="666" t="s">
        <v>1199</v>
      </c>
      <c r="C351" s="199">
        <v>41890</v>
      </c>
      <c r="D351" s="199">
        <v>41890</v>
      </c>
      <c r="E351" s="668" t="s">
        <v>179</v>
      </c>
      <c r="F351" s="668" t="s">
        <v>1028</v>
      </c>
      <c r="G351" s="668" t="s">
        <v>1029</v>
      </c>
      <c r="H351" s="668">
        <v>164</v>
      </c>
      <c r="I351" s="666">
        <v>164</v>
      </c>
      <c r="J351" s="668"/>
      <c r="K351" s="668" t="s">
        <v>671</v>
      </c>
      <c r="L351" s="481">
        <v>2</v>
      </c>
      <c r="M351" s="481">
        <v>8</v>
      </c>
      <c r="N351" s="482">
        <v>41892</v>
      </c>
    </row>
    <row r="352" spans="1:14">
      <c r="A352" s="685" t="s">
        <v>1285</v>
      </c>
      <c r="B352" s="666" t="s">
        <v>1199</v>
      </c>
      <c r="C352" s="199">
        <v>41890</v>
      </c>
      <c r="D352" s="199">
        <v>41890</v>
      </c>
      <c r="E352" s="668" t="s">
        <v>225</v>
      </c>
      <c r="F352" s="668" t="s">
        <v>1028</v>
      </c>
      <c r="G352" s="668" t="s">
        <v>639</v>
      </c>
      <c r="H352" s="668">
        <v>153</v>
      </c>
      <c r="I352" s="666">
        <v>153</v>
      </c>
      <c r="J352" s="668"/>
      <c r="K352" s="395" t="s">
        <v>671</v>
      </c>
      <c r="L352" s="484">
        <v>5</v>
      </c>
      <c r="M352" s="484">
        <v>35</v>
      </c>
      <c r="N352" s="482">
        <v>41914</v>
      </c>
    </row>
    <row r="353" spans="1:14">
      <c r="A353" s="668" t="s">
        <v>1285</v>
      </c>
      <c r="B353" s="666" t="s">
        <v>1199</v>
      </c>
      <c r="C353" s="199">
        <v>41890</v>
      </c>
      <c r="D353" s="199">
        <v>41890</v>
      </c>
      <c r="E353" s="668" t="s">
        <v>173</v>
      </c>
      <c r="F353" s="668" t="s">
        <v>1028</v>
      </c>
      <c r="G353" s="669" t="s">
        <v>641</v>
      </c>
      <c r="H353" s="668">
        <v>55</v>
      </c>
      <c r="I353" s="666">
        <v>55</v>
      </c>
      <c r="J353" s="668"/>
      <c r="K353" s="668" t="s">
        <v>671</v>
      </c>
      <c r="L353" s="481">
        <v>2</v>
      </c>
      <c r="M353" s="481">
        <v>8</v>
      </c>
      <c r="N353" s="482">
        <v>41901</v>
      </c>
    </row>
    <row r="354" spans="1:14">
      <c r="A354" s="668" t="s">
        <v>1285</v>
      </c>
      <c r="B354" s="666" t="s">
        <v>1199</v>
      </c>
      <c r="C354" s="199">
        <v>41890</v>
      </c>
      <c r="D354" s="199">
        <v>41890</v>
      </c>
      <c r="E354" s="670" t="s">
        <v>174</v>
      </c>
      <c r="F354" s="668" t="s">
        <v>1028</v>
      </c>
      <c r="G354" s="669" t="s">
        <v>641</v>
      </c>
      <c r="H354" s="671">
        <v>13</v>
      </c>
      <c r="I354" s="670">
        <v>13</v>
      </c>
      <c r="J354" s="395"/>
      <c r="K354" s="668" t="s">
        <v>671</v>
      </c>
      <c r="L354" s="672">
        <v>2</v>
      </c>
      <c r="M354" s="672">
        <v>8</v>
      </c>
      <c r="N354" s="482">
        <v>41901</v>
      </c>
    </row>
    <row r="355" spans="1:14">
      <c r="A355" s="668" t="s">
        <v>1285</v>
      </c>
      <c r="B355" s="666" t="s">
        <v>1199</v>
      </c>
      <c r="C355" s="199">
        <v>41890</v>
      </c>
      <c r="D355" s="199">
        <v>41890</v>
      </c>
      <c r="E355" s="668" t="s">
        <v>178</v>
      </c>
      <c r="F355" s="668" t="s">
        <v>1028</v>
      </c>
      <c r="G355" s="668" t="s">
        <v>1032</v>
      </c>
      <c r="H355" s="371">
        <v>14.3</v>
      </c>
      <c r="I355" s="485">
        <v>14.3</v>
      </c>
      <c r="J355" s="668"/>
      <c r="K355" s="668" t="s">
        <v>679</v>
      </c>
      <c r="L355" s="481">
        <v>4</v>
      </c>
      <c r="M355" s="481"/>
      <c r="N355" s="482">
        <v>41894</v>
      </c>
    </row>
    <row r="356" spans="1:14">
      <c r="A356" s="665" t="s">
        <v>1248</v>
      </c>
      <c r="B356" s="666" t="s">
        <v>678</v>
      </c>
      <c r="C356" s="199">
        <v>41897</v>
      </c>
      <c r="D356" s="199">
        <v>41897</v>
      </c>
      <c r="E356" s="667" t="s">
        <v>197</v>
      </c>
      <c r="F356" s="668" t="s">
        <v>1028</v>
      </c>
      <c r="G356" s="669" t="s">
        <v>640</v>
      </c>
      <c r="H356" s="668">
        <v>301</v>
      </c>
      <c r="I356" s="666">
        <v>301</v>
      </c>
      <c r="J356" s="668"/>
      <c r="K356" s="395" t="s">
        <v>671</v>
      </c>
      <c r="L356" s="481">
        <v>6</v>
      </c>
      <c r="M356" s="481">
        <v>42</v>
      </c>
      <c r="N356" s="482">
        <v>41912</v>
      </c>
    </row>
    <row r="357" spans="1:14">
      <c r="A357" s="685" t="s">
        <v>1248</v>
      </c>
      <c r="B357" s="666" t="s">
        <v>678</v>
      </c>
      <c r="C357" s="199">
        <v>41897</v>
      </c>
      <c r="D357" s="199">
        <v>41897</v>
      </c>
      <c r="E357" s="668" t="s">
        <v>179</v>
      </c>
      <c r="F357" s="668" t="s">
        <v>1028</v>
      </c>
      <c r="G357" s="668" t="s">
        <v>1029</v>
      </c>
      <c r="H357" s="668">
        <v>81</v>
      </c>
      <c r="I357" s="666">
        <v>81</v>
      </c>
      <c r="J357" s="668"/>
      <c r="K357" s="668" t="s">
        <v>671</v>
      </c>
      <c r="L357" s="481">
        <v>2</v>
      </c>
      <c r="M357" s="481">
        <v>8</v>
      </c>
      <c r="N357" s="482">
        <v>41904</v>
      </c>
    </row>
    <row r="358" spans="1:14">
      <c r="A358" s="685" t="s">
        <v>1248</v>
      </c>
      <c r="B358" s="666" t="s">
        <v>678</v>
      </c>
      <c r="C358" s="199">
        <v>41897</v>
      </c>
      <c r="D358" s="199">
        <v>41897</v>
      </c>
      <c r="E358" s="668" t="s">
        <v>225</v>
      </c>
      <c r="F358" s="668" t="s">
        <v>1028</v>
      </c>
      <c r="G358" s="668" t="s">
        <v>639</v>
      </c>
      <c r="H358" s="668">
        <v>9</v>
      </c>
      <c r="I358" s="666">
        <v>9</v>
      </c>
      <c r="J358" s="668" t="s">
        <v>1031</v>
      </c>
      <c r="K358" s="395" t="s">
        <v>671</v>
      </c>
      <c r="L358" s="484">
        <v>5</v>
      </c>
      <c r="M358" s="484">
        <v>35</v>
      </c>
      <c r="N358" s="482">
        <v>41900</v>
      </c>
    </row>
    <row r="359" spans="1:14">
      <c r="A359" s="685" t="s">
        <v>1248</v>
      </c>
      <c r="B359" s="666" t="s">
        <v>678</v>
      </c>
      <c r="C359" s="199">
        <v>41897</v>
      </c>
      <c r="D359" s="199">
        <v>41897</v>
      </c>
      <c r="E359" s="668" t="s">
        <v>173</v>
      </c>
      <c r="F359" s="668" t="s">
        <v>1028</v>
      </c>
      <c r="G359" s="669" t="s">
        <v>641</v>
      </c>
      <c r="H359" s="668">
        <v>16</v>
      </c>
      <c r="I359" s="666">
        <v>16</v>
      </c>
      <c r="J359" s="668"/>
      <c r="K359" s="668" t="s">
        <v>671</v>
      </c>
      <c r="L359" s="481">
        <v>2</v>
      </c>
      <c r="M359" s="481">
        <v>8</v>
      </c>
      <c r="N359" s="482">
        <v>41912</v>
      </c>
    </row>
    <row r="360" spans="1:14">
      <c r="A360" s="668" t="s">
        <v>1248</v>
      </c>
      <c r="B360" s="666" t="s">
        <v>678</v>
      </c>
      <c r="C360" s="199">
        <v>41897</v>
      </c>
      <c r="D360" s="199">
        <v>41897</v>
      </c>
      <c r="E360" s="670" t="s">
        <v>174</v>
      </c>
      <c r="F360" s="668" t="s">
        <v>1028</v>
      </c>
      <c r="G360" s="669" t="s">
        <v>641</v>
      </c>
      <c r="H360" s="671">
        <v>5</v>
      </c>
      <c r="I360" s="670">
        <v>5</v>
      </c>
      <c r="J360" s="395" t="s">
        <v>1031</v>
      </c>
      <c r="K360" s="668" t="s">
        <v>671</v>
      </c>
      <c r="L360" s="672">
        <v>2</v>
      </c>
      <c r="M360" s="672">
        <v>8</v>
      </c>
      <c r="N360" s="482">
        <v>41912</v>
      </c>
    </row>
    <row r="361" spans="1:14">
      <c r="A361" s="685" t="s">
        <v>1248</v>
      </c>
      <c r="B361" s="666" t="s">
        <v>678</v>
      </c>
      <c r="C361" s="199">
        <v>41897</v>
      </c>
      <c r="D361" s="199">
        <v>41897</v>
      </c>
      <c r="E361" s="668" t="s">
        <v>178</v>
      </c>
      <c r="F361" s="668" t="s">
        <v>1028</v>
      </c>
      <c r="G361" s="668" t="s">
        <v>1032</v>
      </c>
      <c r="H361" s="371">
        <v>8.1999999999999993</v>
      </c>
      <c r="I361" s="485">
        <v>8.1999999999999993</v>
      </c>
      <c r="J361" s="668"/>
      <c r="K361" s="668" t="s">
        <v>679</v>
      </c>
      <c r="L361" s="481">
        <v>4</v>
      </c>
      <c r="M361" s="481"/>
      <c r="N361" s="482">
        <v>41901</v>
      </c>
    </row>
    <row r="362" spans="1:14">
      <c r="A362" s="665" t="s">
        <v>1249</v>
      </c>
      <c r="B362" s="666" t="s">
        <v>680</v>
      </c>
      <c r="C362" s="199">
        <v>41897</v>
      </c>
      <c r="D362" s="199">
        <v>41897</v>
      </c>
      <c r="E362" s="667" t="s">
        <v>197</v>
      </c>
      <c r="F362" s="668" t="s">
        <v>1028</v>
      </c>
      <c r="G362" s="669" t="s">
        <v>640</v>
      </c>
      <c r="H362" s="668">
        <v>426</v>
      </c>
      <c r="I362" s="666">
        <v>426</v>
      </c>
      <c r="J362" s="668"/>
      <c r="K362" s="395" t="s">
        <v>671</v>
      </c>
      <c r="L362" s="481">
        <v>6</v>
      </c>
      <c r="M362" s="481">
        <v>42</v>
      </c>
      <c r="N362" s="482">
        <v>41912</v>
      </c>
    </row>
    <row r="363" spans="1:14">
      <c r="A363" s="685" t="s">
        <v>1249</v>
      </c>
      <c r="B363" s="666" t="s">
        <v>680</v>
      </c>
      <c r="C363" s="199">
        <v>41897</v>
      </c>
      <c r="D363" s="199">
        <v>41897</v>
      </c>
      <c r="E363" s="668" t="s">
        <v>179</v>
      </c>
      <c r="F363" s="668" t="s">
        <v>1028</v>
      </c>
      <c r="G363" s="668" t="s">
        <v>1029</v>
      </c>
      <c r="H363" s="668">
        <v>259</v>
      </c>
      <c r="I363" s="666">
        <v>259</v>
      </c>
      <c r="J363" s="668"/>
      <c r="K363" s="668" t="s">
        <v>671</v>
      </c>
      <c r="L363" s="481">
        <v>2</v>
      </c>
      <c r="M363" s="481">
        <v>8</v>
      </c>
      <c r="N363" s="482">
        <v>41904</v>
      </c>
    </row>
    <row r="364" spans="1:14">
      <c r="A364" s="685" t="s">
        <v>1249</v>
      </c>
      <c r="B364" s="666" t="s">
        <v>680</v>
      </c>
      <c r="C364" s="199">
        <v>41897</v>
      </c>
      <c r="D364" s="199">
        <v>41897</v>
      </c>
      <c r="E364" s="668" t="s">
        <v>225</v>
      </c>
      <c r="F364" s="668" t="s">
        <v>1028</v>
      </c>
      <c r="G364" s="668" t="s">
        <v>639</v>
      </c>
      <c r="H364" s="668">
        <v>14</v>
      </c>
      <c r="I364" s="666">
        <v>14</v>
      </c>
      <c r="J364" s="668" t="s">
        <v>1031</v>
      </c>
      <c r="K364" s="395" t="s">
        <v>671</v>
      </c>
      <c r="L364" s="484">
        <v>5</v>
      </c>
      <c r="M364" s="484">
        <v>35</v>
      </c>
      <c r="N364" s="482">
        <v>41900</v>
      </c>
    </row>
    <row r="365" spans="1:14">
      <c r="A365" s="685" t="s">
        <v>1249</v>
      </c>
      <c r="B365" s="666" t="s">
        <v>680</v>
      </c>
      <c r="C365" s="199">
        <v>41897</v>
      </c>
      <c r="D365" s="199">
        <v>41897</v>
      </c>
      <c r="E365" s="668" t="s">
        <v>173</v>
      </c>
      <c r="F365" s="668" t="s">
        <v>1028</v>
      </c>
      <c r="G365" s="669" t="s">
        <v>641</v>
      </c>
      <c r="H365" s="668">
        <v>11</v>
      </c>
      <c r="I365" s="666">
        <v>11</v>
      </c>
      <c r="J365" s="668"/>
      <c r="K365" s="668" t="s">
        <v>671</v>
      </c>
      <c r="L365" s="481">
        <v>2</v>
      </c>
      <c r="M365" s="481">
        <v>8</v>
      </c>
      <c r="N365" s="482">
        <v>41912</v>
      </c>
    </row>
    <row r="366" spans="1:14">
      <c r="A366" s="668" t="s">
        <v>1249</v>
      </c>
      <c r="B366" s="666" t="s">
        <v>680</v>
      </c>
      <c r="C366" s="199">
        <v>41897</v>
      </c>
      <c r="D366" s="199">
        <v>41897</v>
      </c>
      <c r="E366" s="670" t="s">
        <v>174</v>
      </c>
      <c r="F366" s="668" t="s">
        <v>1028</v>
      </c>
      <c r="G366" s="669" t="s">
        <v>641</v>
      </c>
      <c r="H366" s="671">
        <v>14</v>
      </c>
      <c r="I366" s="670">
        <v>14</v>
      </c>
      <c r="J366" s="395"/>
      <c r="K366" s="668" t="s">
        <v>671</v>
      </c>
      <c r="L366" s="672">
        <v>2</v>
      </c>
      <c r="M366" s="672">
        <v>8</v>
      </c>
      <c r="N366" s="482">
        <v>41912</v>
      </c>
    </row>
    <row r="367" spans="1:14">
      <c r="A367" s="685" t="s">
        <v>1249</v>
      </c>
      <c r="B367" s="666" t="s">
        <v>680</v>
      </c>
      <c r="C367" s="199">
        <v>41897</v>
      </c>
      <c r="D367" s="199">
        <v>41897</v>
      </c>
      <c r="E367" s="668" t="s">
        <v>178</v>
      </c>
      <c r="F367" s="668" t="s">
        <v>1028</v>
      </c>
      <c r="G367" s="668" t="s">
        <v>1032</v>
      </c>
      <c r="H367" s="371">
        <v>8.8000000000000007</v>
      </c>
      <c r="I367" s="485">
        <v>8.8000000000000007</v>
      </c>
      <c r="J367" s="668"/>
      <c r="K367" s="668" t="s">
        <v>679</v>
      </c>
      <c r="L367" s="481">
        <v>4</v>
      </c>
      <c r="M367" s="481"/>
      <c r="N367" s="482">
        <v>41901</v>
      </c>
    </row>
    <row r="368" spans="1:14">
      <c r="A368" s="668" t="s">
        <v>1250</v>
      </c>
      <c r="B368" s="666">
        <v>45</v>
      </c>
      <c r="C368" s="199">
        <v>41897</v>
      </c>
      <c r="D368" s="199">
        <v>41897</v>
      </c>
      <c r="E368" s="667" t="s">
        <v>197</v>
      </c>
      <c r="F368" s="668" t="s">
        <v>1028</v>
      </c>
      <c r="G368" s="669" t="s">
        <v>640</v>
      </c>
      <c r="H368" s="668">
        <v>526</v>
      </c>
      <c r="I368" s="666">
        <v>526</v>
      </c>
      <c r="J368" s="668"/>
      <c r="K368" s="395" t="s">
        <v>671</v>
      </c>
      <c r="L368" s="481">
        <v>6</v>
      </c>
      <c r="M368" s="481">
        <v>42</v>
      </c>
      <c r="N368" s="482">
        <v>41912</v>
      </c>
    </row>
    <row r="369" spans="1:14">
      <c r="A369" s="665" t="s">
        <v>1250</v>
      </c>
      <c r="B369" s="666">
        <v>45</v>
      </c>
      <c r="C369" s="199">
        <v>41897</v>
      </c>
      <c r="D369" s="199">
        <v>41897</v>
      </c>
      <c r="E369" s="668" t="s">
        <v>179</v>
      </c>
      <c r="F369" s="668" t="s">
        <v>1028</v>
      </c>
      <c r="G369" s="668" t="s">
        <v>1029</v>
      </c>
      <c r="H369" s="668">
        <v>165</v>
      </c>
      <c r="I369" s="666">
        <v>165</v>
      </c>
      <c r="J369" s="668"/>
      <c r="K369" s="668" t="s">
        <v>671</v>
      </c>
      <c r="L369" s="481">
        <v>2</v>
      </c>
      <c r="M369" s="481">
        <v>8</v>
      </c>
      <c r="N369" s="482">
        <v>41904</v>
      </c>
    </row>
    <row r="370" spans="1:14">
      <c r="A370" s="665" t="s">
        <v>1250</v>
      </c>
      <c r="B370" s="666">
        <v>45</v>
      </c>
      <c r="C370" s="199">
        <v>41897</v>
      </c>
      <c r="D370" s="199">
        <v>41897</v>
      </c>
      <c r="E370" s="668" t="s">
        <v>225</v>
      </c>
      <c r="F370" s="668" t="s">
        <v>1028</v>
      </c>
      <c r="G370" s="668" t="s">
        <v>639</v>
      </c>
      <c r="H370" s="668">
        <v>91</v>
      </c>
      <c r="I370" s="666">
        <v>91</v>
      </c>
      <c r="J370" s="668"/>
      <c r="K370" s="395" t="s">
        <v>671</v>
      </c>
      <c r="L370" s="484">
        <v>5</v>
      </c>
      <c r="M370" s="484">
        <v>35</v>
      </c>
      <c r="N370" s="482">
        <v>41900</v>
      </c>
    </row>
    <row r="371" spans="1:14">
      <c r="A371" s="665" t="s">
        <v>1250</v>
      </c>
      <c r="B371" s="666">
        <v>45</v>
      </c>
      <c r="C371" s="199">
        <v>41897</v>
      </c>
      <c r="D371" s="199">
        <v>41897</v>
      </c>
      <c r="E371" s="668" t="s">
        <v>173</v>
      </c>
      <c r="F371" s="668" t="s">
        <v>1028</v>
      </c>
      <c r="G371" s="669" t="s">
        <v>641</v>
      </c>
      <c r="H371" s="668">
        <v>41</v>
      </c>
      <c r="I371" s="666">
        <v>41</v>
      </c>
      <c r="J371" s="668"/>
      <c r="K371" s="668" t="s">
        <v>671</v>
      </c>
      <c r="L371" s="481">
        <v>2</v>
      </c>
      <c r="M371" s="481">
        <v>8</v>
      </c>
      <c r="N371" s="482">
        <v>41912</v>
      </c>
    </row>
    <row r="372" spans="1:14">
      <c r="A372" s="668" t="s">
        <v>1250</v>
      </c>
      <c r="B372" s="666">
        <v>45</v>
      </c>
      <c r="C372" s="199">
        <v>41897</v>
      </c>
      <c r="D372" s="199">
        <v>41897</v>
      </c>
      <c r="E372" s="670" t="s">
        <v>174</v>
      </c>
      <c r="F372" s="668" t="s">
        <v>1028</v>
      </c>
      <c r="G372" s="669" t="s">
        <v>641</v>
      </c>
      <c r="H372" s="671">
        <v>2</v>
      </c>
      <c r="I372" s="670"/>
      <c r="J372" s="395" t="s">
        <v>1033</v>
      </c>
      <c r="K372" s="668" t="s">
        <v>671</v>
      </c>
      <c r="L372" s="672">
        <v>2</v>
      </c>
      <c r="M372" s="672">
        <v>8</v>
      </c>
      <c r="N372" s="482">
        <v>41912</v>
      </c>
    </row>
    <row r="373" spans="1:14">
      <c r="A373" s="665" t="s">
        <v>1250</v>
      </c>
      <c r="B373" s="666">
        <v>45</v>
      </c>
      <c r="C373" s="199">
        <v>41897</v>
      </c>
      <c r="D373" s="199">
        <v>41897</v>
      </c>
      <c r="E373" s="668" t="s">
        <v>178</v>
      </c>
      <c r="F373" s="668" t="s">
        <v>1028</v>
      </c>
      <c r="G373" s="668" t="s">
        <v>1032</v>
      </c>
      <c r="H373" s="371">
        <v>8.8000000000000007</v>
      </c>
      <c r="I373" s="485">
        <v>8.8000000000000007</v>
      </c>
      <c r="J373" s="668"/>
      <c r="K373" s="668" t="s">
        <v>679</v>
      </c>
      <c r="L373" s="481">
        <v>4</v>
      </c>
      <c r="M373" s="481"/>
      <c r="N373" s="482">
        <v>41901</v>
      </c>
    </row>
    <row r="374" spans="1:14">
      <c r="A374" s="665" t="s">
        <v>1251</v>
      </c>
      <c r="B374" s="752" t="s">
        <v>681</v>
      </c>
      <c r="C374" s="199">
        <v>41897</v>
      </c>
      <c r="D374" s="199">
        <v>41897</v>
      </c>
      <c r="E374" s="667" t="s">
        <v>197</v>
      </c>
      <c r="F374" s="668" t="s">
        <v>1028</v>
      </c>
      <c r="G374" s="669" t="s">
        <v>640</v>
      </c>
      <c r="H374" s="668">
        <v>548</v>
      </c>
      <c r="I374" s="666">
        <v>548</v>
      </c>
      <c r="J374" s="668"/>
      <c r="K374" s="395" t="s">
        <v>671</v>
      </c>
      <c r="L374" s="481">
        <v>6</v>
      </c>
      <c r="M374" s="481">
        <v>42</v>
      </c>
      <c r="N374" s="482">
        <v>41912</v>
      </c>
    </row>
    <row r="375" spans="1:14">
      <c r="A375" s="668" t="s">
        <v>1251</v>
      </c>
      <c r="B375" s="752" t="s">
        <v>681</v>
      </c>
      <c r="C375" s="199">
        <v>41897</v>
      </c>
      <c r="D375" s="199">
        <v>41897</v>
      </c>
      <c r="E375" s="668" t="s">
        <v>179</v>
      </c>
      <c r="F375" s="668" t="s">
        <v>1028</v>
      </c>
      <c r="G375" s="668" t="s">
        <v>1029</v>
      </c>
      <c r="H375" s="668">
        <v>152</v>
      </c>
      <c r="I375" s="666">
        <v>152</v>
      </c>
      <c r="J375" s="668"/>
      <c r="K375" s="668" t="s">
        <v>671</v>
      </c>
      <c r="L375" s="481">
        <v>2</v>
      </c>
      <c r="M375" s="481">
        <v>8</v>
      </c>
      <c r="N375" s="482">
        <v>41904</v>
      </c>
    </row>
    <row r="376" spans="1:14">
      <c r="A376" s="685" t="s">
        <v>1251</v>
      </c>
      <c r="B376" s="752" t="s">
        <v>681</v>
      </c>
      <c r="C376" s="199">
        <v>41897</v>
      </c>
      <c r="D376" s="199">
        <v>41897</v>
      </c>
      <c r="E376" s="668" t="s">
        <v>225</v>
      </c>
      <c r="F376" s="668" t="s">
        <v>1028</v>
      </c>
      <c r="G376" s="668" t="s">
        <v>639</v>
      </c>
      <c r="H376" s="668">
        <v>123</v>
      </c>
      <c r="I376" s="666">
        <v>123</v>
      </c>
      <c r="J376" s="668"/>
      <c r="K376" s="395" t="s">
        <v>671</v>
      </c>
      <c r="L376" s="484">
        <v>5</v>
      </c>
      <c r="M376" s="484">
        <v>35</v>
      </c>
      <c r="N376" s="482">
        <v>41900</v>
      </c>
    </row>
    <row r="377" spans="1:14">
      <c r="A377" s="668" t="s">
        <v>1251</v>
      </c>
      <c r="B377" s="752" t="s">
        <v>681</v>
      </c>
      <c r="C377" s="199">
        <v>41897</v>
      </c>
      <c r="D377" s="199">
        <v>41897</v>
      </c>
      <c r="E377" s="668" t="s">
        <v>173</v>
      </c>
      <c r="F377" s="668" t="s">
        <v>1028</v>
      </c>
      <c r="G377" s="669" t="s">
        <v>641</v>
      </c>
      <c r="H377" s="668">
        <v>40</v>
      </c>
      <c r="I377" s="666">
        <v>40</v>
      </c>
      <c r="J377" s="668"/>
      <c r="K377" s="668" t="s">
        <v>671</v>
      </c>
      <c r="L377" s="481">
        <v>2</v>
      </c>
      <c r="M377" s="481">
        <v>8</v>
      </c>
      <c r="N377" s="482">
        <v>41912</v>
      </c>
    </row>
    <row r="378" spans="1:14">
      <c r="A378" s="668" t="s">
        <v>1251</v>
      </c>
      <c r="B378" s="752" t="s">
        <v>681</v>
      </c>
      <c r="C378" s="199">
        <v>41897</v>
      </c>
      <c r="D378" s="199">
        <v>41897</v>
      </c>
      <c r="E378" s="670" t="s">
        <v>174</v>
      </c>
      <c r="F378" s="668" t="s">
        <v>1028</v>
      </c>
      <c r="G378" s="669" t="s">
        <v>641</v>
      </c>
      <c r="H378" s="671">
        <v>15</v>
      </c>
      <c r="I378" s="670">
        <v>15</v>
      </c>
      <c r="J378" s="395"/>
      <c r="K378" s="668" t="s">
        <v>671</v>
      </c>
      <c r="L378" s="672">
        <v>2</v>
      </c>
      <c r="M378" s="672">
        <v>8</v>
      </c>
      <c r="N378" s="482">
        <v>41912</v>
      </c>
    </row>
    <row r="379" spans="1:14">
      <c r="A379" s="668" t="s">
        <v>1251</v>
      </c>
      <c r="B379" s="752" t="s">
        <v>681</v>
      </c>
      <c r="C379" s="199">
        <v>41897</v>
      </c>
      <c r="D379" s="199">
        <v>41897</v>
      </c>
      <c r="E379" s="668" t="s">
        <v>178</v>
      </c>
      <c r="F379" s="668" t="s">
        <v>1028</v>
      </c>
      <c r="G379" s="668" t="s">
        <v>1032</v>
      </c>
      <c r="H379" s="371">
        <v>4.5999999999999996</v>
      </c>
      <c r="I379" s="485">
        <v>4.5999999999999996</v>
      </c>
      <c r="J379" s="668"/>
      <c r="K379" s="668" t="s">
        <v>679</v>
      </c>
      <c r="L379" s="481">
        <v>4</v>
      </c>
      <c r="M379" s="481"/>
      <c r="N379" s="482">
        <v>41901</v>
      </c>
    </row>
    <row r="380" spans="1:14">
      <c r="A380" s="665" t="s">
        <v>1251</v>
      </c>
      <c r="B380" s="666" t="s">
        <v>681</v>
      </c>
      <c r="C380" s="199">
        <v>41897</v>
      </c>
      <c r="D380" s="199">
        <v>41897</v>
      </c>
      <c r="E380" s="667" t="s">
        <v>175</v>
      </c>
      <c r="F380" s="665" t="s">
        <v>1028</v>
      </c>
      <c r="G380" s="673" t="s">
        <v>1034</v>
      </c>
      <c r="H380" s="268">
        <v>4.0999999999999996</v>
      </c>
      <c r="I380" s="486">
        <v>4.0999999999999996</v>
      </c>
      <c r="J380" s="674"/>
      <c r="K380" s="668" t="s">
        <v>671</v>
      </c>
      <c r="L380" s="672">
        <v>0.1</v>
      </c>
      <c r="M380" s="672"/>
      <c r="N380" s="482">
        <v>41915</v>
      </c>
    </row>
    <row r="381" spans="1:14">
      <c r="A381" s="665" t="s">
        <v>1251</v>
      </c>
      <c r="B381" s="666" t="s">
        <v>681</v>
      </c>
      <c r="C381" s="199">
        <v>41897</v>
      </c>
      <c r="D381" s="199">
        <v>41897</v>
      </c>
      <c r="E381" s="667" t="s">
        <v>175</v>
      </c>
      <c r="F381" s="665" t="s">
        <v>1028</v>
      </c>
      <c r="G381" s="673" t="s">
        <v>1034</v>
      </c>
      <c r="H381" s="268">
        <v>4.3</v>
      </c>
      <c r="I381" s="486">
        <v>4.3</v>
      </c>
      <c r="J381" s="674"/>
      <c r="K381" s="668" t="s">
        <v>671</v>
      </c>
      <c r="L381" s="672">
        <v>0.1</v>
      </c>
      <c r="M381" s="672"/>
      <c r="N381" s="482">
        <v>41915</v>
      </c>
    </row>
    <row r="382" spans="1:14">
      <c r="A382" s="668" t="s">
        <v>1252</v>
      </c>
      <c r="B382" s="666" t="s">
        <v>1199</v>
      </c>
      <c r="C382" s="199">
        <v>41897</v>
      </c>
      <c r="D382" s="199">
        <v>41897</v>
      </c>
      <c r="E382" s="667" t="s">
        <v>197</v>
      </c>
      <c r="F382" s="668" t="s">
        <v>1028</v>
      </c>
      <c r="G382" s="669" t="s">
        <v>640</v>
      </c>
      <c r="H382" s="668">
        <v>472</v>
      </c>
      <c r="I382" s="666">
        <v>472</v>
      </c>
      <c r="J382" s="668"/>
      <c r="K382" s="395" t="s">
        <v>671</v>
      </c>
      <c r="L382" s="481">
        <v>6</v>
      </c>
      <c r="M382" s="481">
        <v>42</v>
      </c>
      <c r="N382" s="482">
        <v>41912</v>
      </c>
    </row>
    <row r="383" spans="1:14">
      <c r="A383" s="668" t="s">
        <v>1252</v>
      </c>
      <c r="B383" s="666" t="s">
        <v>1199</v>
      </c>
      <c r="C383" s="199">
        <v>41897</v>
      </c>
      <c r="D383" s="199">
        <v>41897</v>
      </c>
      <c r="E383" s="668" t="s">
        <v>179</v>
      </c>
      <c r="F383" s="668" t="s">
        <v>1028</v>
      </c>
      <c r="G383" s="668" t="s">
        <v>1029</v>
      </c>
      <c r="H383" s="668">
        <v>156</v>
      </c>
      <c r="I383" s="666">
        <v>156</v>
      </c>
      <c r="J383" s="668"/>
      <c r="K383" s="668" t="s">
        <v>671</v>
      </c>
      <c r="L383" s="481">
        <v>2</v>
      </c>
      <c r="M383" s="481">
        <v>8</v>
      </c>
      <c r="N383" s="482">
        <v>41904</v>
      </c>
    </row>
    <row r="384" spans="1:14">
      <c r="A384" s="685" t="s">
        <v>1252</v>
      </c>
      <c r="B384" s="666" t="s">
        <v>1199</v>
      </c>
      <c r="C384" s="199">
        <v>41897</v>
      </c>
      <c r="D384" s="199">
        <v>41897</v>
      </c>
      <c r="E384" s="668" t="s">
        <v>225</v>
      </c>
      <c r="F384" s="668" t="s">
        <v>1028</v>
      </c>
      <c r="G384" s="668" t="s">
        <v>639</v>
      </c>
      <c r="H384" s="668">
        <v>124</v>
      </c>
      <c r="I384" s="666">
        <v>124</v>
      </c>
      <c r="J384" s="668"/>
      <c r="K384" s="395" t="s">
        <v>671</v>
      </c>
      <c r="L384" s="484">
        <v>5</v>
      </c>
      <c r="M384" s="484">
        <v>35</v>
      </c>
      <c r="N384" s="482">
        <v>41900</v>
      </c>
    </row>
    <row r="385" spans="1:14">
      <c r="A385" s="668" t="s">
        <v>1252</v>
      </c>
      <c r="B385" s="666" t="s">
        <v>1199</v>
      </c>
      <c r="C385" s="199">
        <v>41897</v>
      </c>
      <c r="D385" s="199">
        <v>41897</v>
      </c>
      <c r="E385" s="668" t="s">
        <v>173</v>
      </c>
      <c r="F385" s="668" t="s">
        <v>1028</v>
      </c>
      <c r="G385" s="669" t="s">
        <v>641</v>
      </c>
      <c r="H385" s="668">
        <v>29</v>
      </c>
      <c r="I385" s="666">
        <v>29</v>
      </c>
      <c r="J385" s="668"/>
      <c r="K385" s="668" t="s">
        <v>671</v>
      </c>
      <c r="L385" s="481">
        <v>2</v>
      </c>
      <c r="M385" s="481">
        <v>8</v>
      </c>
      <c r="N385" s="482">
        <v>41915</v>
      </c>
    </row>
    <row r="386" spans="1:14">
      <c r="A386" s="668" t="s">
        <v>1252</v>
      </c>
      <c r="B386" s="666" t="s">
        <v>1199</v>
      </c>
      <c r="C386" s="199">
        <v>41897</v>
      </c>
      <c r="D386" s="199">
        <v>41897</v>
      </c>
      <c r="E386" s="670" t="s">
        <v>174</v>
      </c>
      <c r="F386" s="668" t="s">
        <v>1028</v>
      </c>
      <c r="G386" s="669" t="s">
        <v>641</v>
      </c>
      <c r="H386" s="671">
        <v>14</v>
      </c>
      <c r="I386" s="670">
        <v>14</v>
      </c>
      <c r="J386" s="395"/>
      <c r="K386" s="668" t="s">
        <v>671</v>
      </c>
      <c r="L386" s="672">
        <v>2</v>
      </c>
      <c r="M386" s="672">
        <v>8</v>
      </c>
      <c r="N386" s="482">
        <v>41915</v>
      </c>
    </row>
    <row r="387" spans="1:14">
      <c r="A387" s="668" t="s">
        <v>1252</v>
      </c>
      <c r="B387" s="666" t="s">
        <v>1199</v>
      </c>
      <c r="C387" s="199">
        <v>41897</v>
      </c>
      <c r="D387" s="199">
        <v>41897</v>
      </c>
      <c r="E387" s="668" t="s">
        <v>178</v>
      </c>
      <c r="F387" s="668" t="s">
        <v>1028</v>
      </c>
      <c r="G387" s="668" t="s">
        <v>1032</v>
      </c>
      <c r="H387" s="371">
        <v>6.2</v>
      </c>
      <c r="I387" s="485">
        <v>6.2</v>
      </c>
      <c r="J387" s="668"/>
      <c r="K387" s="668" t="s">
        <v>679</v>
      </c>
      <c r="L387" s="481">
        <v>4</v>
      </c>
      <c r="M387" s="481"/>
      <c r="N387" s="482">
        <v>41901</v>
      </c>
    </row>
    <row r="388" spans="1:14">
      <c r="A388" s="665" t="s">
        <v>1255</v>
      </c>
      <c r="B388" s="666" t="s">
        <v>678</v>
      </c>
      <c r="C388" s="199">
        <v>41932</v>
      </c>
      <c r="D388" s="199">
        <v>41932</v>
      </c>
      <c r="E388" s="667" t="s">
        <v>197</v>
      </c>
      <c r="F388" s="668" t="s">
        <v>1028</v>
      </c>
      <c r="G388" s="669" t="s">
        <v>640</v>
      </c>
      <c r="H388" s="668">
        <v>471</v>
      </c>
      <c r="I388" s="666">
        <v>471</v>
      </c>
      <c r="J388" s="668"/>
      <c r="K388" s="395" t="s">
        <v>671</v>
      </c>
      <c r="L388" s="481">
        <v>6</v>
      </c>
      <c r="M388" s="481">
        <v>42</v>
      </c>
      <c r="N388" s="482">
        <v>41941</v>
      </c>
    </row>
    <row r="389" spans="1:14">
      <c r="A389" s="685" t="s">
        <v>1255</v>
      </c>
      <c r="B389" s="666" t="s">
        <v>678</v>
      </c>
      <c r="C389" s="199">
        <v>41932</v>
      </c>
      <c r="D389" s="199">
        <v>41932</v>
      </c>
      <c r="E389" s="668" t="s">
        <v>179</v>
      </c>
      <c r="F389" s="668" t="s">
        <v>1028</v>
      </c>
      <c r="G389" s="668" t="s">
        <v>1029</v>
      </c>
      <c r="H389" s="668">
        <v>43</v>
      </c>
      <c r="I389" s="666">
        <v>43</v>
      </c>
      <c r="J389" s="668"/>
      <c r="K389" s="668" t="s">
        <v>671</v>
      </c>
      <c r="L389" s="481">
        <v>2</v>
      </c>
      <c r="M389" s="481">
        <v>8</v>
      </c>
      <c r="N389" s="482">
        <v>41934</v>
      </c>
    </row>
    <row r="390" spans="1:14">
      <c r="A390" s="685" t="s">
        <v>1255</v>
      </c>
      <c r="B390" s="666" t="s">
        <v>678</v>
      </c>
      <c r="C390" s="199">
        <v>41932</v>
      </c>
      <c r="D390" s="199">
        <v>41932</v>
      </c>
      <c r="E390" s="668" t="s">
        <v>225</v>
      </c>
      <c r="F390" s="668" t="s">
        <v>1028</v>
      </c>
      <c r="G390" s="668" t="s">
        <v>639</v>
      </c>
      <c r="H390" s="668">
        <v>12</v>
      </c>
      <c r="I390" s="666">
        <v>12</v>
      </c>
      <c r="J390" s="668" t="s">
        <v>1031</v>
      </c>
      <c r="K390" s="395" t="s">
        <v>671</v>
      </c>
      <c r="L390" s="484">
        <v>5</v>
      </c>
      <c r="M390" s="484">
        <v>35</v>
      </c>
      <c r="N390" s="482">
        <v>41936</v>
      </c>
    </row>
    <row r="391" spans="1:14">
      <c r="A391" s="685" t="s">
        <v>1255</v>
      </c>
      <c r="B391" s="666" t="s">
        <v>678</v>
      </c>
      <c r="C391" s="199">
        <v>41932</v>
      </c>
      <c r="D391" s="199">
        <v>41932</v>
      </c>
      <c r="E391" s="668" t="s">
        <v>173</v>
      </c>
      <c r="F391" s="668" t="s">
        <v>1028</v>
      </c>
      <c r="G391" s="669" t="s">
        <v>641</v>
      </c>
      <c r="H391" s="668">
        <v>12</v>
      </c>
      <c r="I391" s="666">
        <v>12</v>
      </c>
      <c r="J391" s="668"/>
      <c r="K391" s="668" t="s">
        <v>671</v>
      </c>
      <c r="L391" s="481">
        <v>2</v>
      </c>
      <c r="M391" s="481">
        <v>8</v>
      </c>
      <c r="N391" s="482">
        <v>41941</v>
      </c>
    </row>
    <row r="392" spans="1:14">
      <c r="A392" s="668" t="s">
        <v>1255</v>
      </c>
      <c r="B392" s="666" t="s">
        <v>678</v>
      </c>
      <c r="C392" s="199">
        <v>41932</v>
      </c>
      <c r="D392" s="199">
        <v>41932</v>
      </c>
      <c r="E392" s="670" t="s">
        <v>174</v>
      </c>
      <c r="F392" s="668" t="s">
        <v>1028</v>
      </c>
      <c r="G392" s="669" t="s">
        <v>641</v>
      </c>
      <c r="H392" s="671">
        <v>6</v>
      </c>
      <c r="I392" s="670">
        <v>6</v>
      </c>
      <c r="J392" s="395" t="s">
        <v>1031</v>
      </c>
      <c r="K392" s="668" t="s">
        <v>671</v>
      </c>
      <c r="L392" s="672">
        <v>2</v>
      </c>
      <c r="M392" s="672">
        <v>8</v>
      </c>
      <c r="N392" s="482">
        <v>41941</v>
      </c>
    </row>
    <row r="393" spans="1:14">
      <c r="A393" s="685" t="s">
        <v>1255</v>
      </c>
      <c r="B393" s="666" t="s">
        <v>678</v>
      </c>
      <c r="C393" s="199">
        <v>41932</v>
      </c>
      <c r="D393" s="199">
        <v>41932</v>
      </c>
      <c r="E393" s="668" t="s">
        <v>178</v>
      </c>
      <c r="F393" s="668" t="s">
        <v>1028</v>
      </c>
      <c r="G393" s="668" t="s">
        <v>1032</v>
      </c>
      <c r="H393" s="371">
        <v>4</v>
      </c>
      <c r="I393" s="485"/>
      <c r="J393" s="668" t="s">
        <v>1033</v>
      </c>
      <c r="K393" s="668" t="s">
        <v>679</v>
      </c>
      <c r="L393" s="481">
        <v>4</v>
      </c>
      <c r="M393" s="481"/>
      <c r="N393" s="482">
        <v>41943</v>
      </c>
    </row>
    <row r="394" spans="1:14">
      <c r="A394" s="665" t="s">
        <v>1256</v>
      </c>
      <c r="B394" s="666" t="s">
        <v>680</v>
      </c>
      <c r="C394" s="199">
        <v>41932</v>
      </c>
      <c r="D394" s="199">
        <v>41932</v>
      </c>
      <c r="E394" s="667" t="s">
        <v>197</v>
      </c>
      <c r="F394" s="668" t="s">
        <v>1028</v>
      </c>
      <c r="G394" s="669" t="s">
        <v>640</v>
      </c>
      <c r="H394" s="668">
        <v>508</v>
      </c>
      <c r="I394" s="666">
        <v>508</v>
      </c>
      <c r="J394" s="668"/>
      <c r="K394" s="395" t="s">
        <v>671</v>
      </c>
      <c r="L394" s="481">
        <v>6</v>
      </c>
      <c r="M394" s="481">
        <v>42</v>
      </c>
      <c r="N394" s="482">
        <v>41948</v>
      </c>
    </row>
    <row r="395" spans="1:14">
      <c r="A395" s="685" t="s">
        <v>1256</v>
      </c>
      <c r="B395" s="666" t="s">
        <v>680</v>
      </c>
      <c r="C395" s="199">
        <v>41932</v>
      </c>
      <c r="D395" s="199">
        <v>41932</v>
      </c>
      <c r="E395" s="668" t="s">
        <v>179</v>
      </c>
      <c r="F395" s="668" t="s">
        <v>1028</v>
      </c>
      <c r="G395" s="668" t="s">
        <v>1029</v>
      </c>
      <c r="H395" s="668">
        <v>318</v>
      </c>
      <c r="I395" s="666">
        <v>318</v>
      </c>
      <c r="J395" s="668"/>
      <c r="K395" s="668" t="s">
        <v>671</v>
      </c>
      <c r="L395" s="481">
        <v>2</v>
      </c>
      <c r="M395" s="481">
        <v>8</v>
      </c>
      <c r="N395" s="482">
        <v>41934</v>
      </c>
    </row>
    <row r="396" spans="1:14">
      <c r="A396" s="685" t="s">
        <v>1256</v>
      </c>
      <c r="B396" s="666" t="s">
        <v>680</v>
      </c>
      <c r="C396" s="199">
        <v>41932</v>
      </c>
      <c r="D396" s="199">
        <v>41932</v>
      </c>
      <c r="E396" s="668" t="s">
        <v>225</v>
      </c>
      <c r="F396" s="668" t="s">
        <v>1028</v>
      </c>
      <c r="G396" s="668" t="s">
        <v>639</v>
      </c>
      <c r="H396" s="668">
        <v>8</v>
      </c>
      <c r="I396" s="666">
        <v>8</v>
      </c>
      <c r="J396" s="668" t="s">
        <v>1031</v>
      </c>
      <c r="K396" s="395" t="s">
        <v>671</v>
      </c>
      <c r="L396" s="484">
        <v>5</v>
      </c>
      <c r="M396" s="484">
        <v>35</v>
      </c>
      <c r="N396" s="482">
        <v>41936</v>
      </c>
    </row>
    <row r="397" spans="1:14">
      <c r="A397" s="685" t="s">
        <v>1256</v>
      </c>
      <c r="B397" s="666" t="s">
        <v>680</v>
      </c>
      <c r="C397" s="199">
        <v>41932</v>
      </c>
      <c r="D397" s="199">
        <v>41932</v>
      </c>
      <c r="E397" s="668" t="s">
        <v>173</v>
      </c>
      <c r="F397" s="668" t="s">
        <v>1028</v>
      </c>
      <c r="G397" s="669" t="s">
        <v>641</v>
      </c>
      <c r="H397" s="668">
        <v>9</v>
      </c>
      <c r="I397" s="666">
        <v>9</v>
      </c>
      <c r="J397" s="668"/>
      <c r="K397" s="668" t="s">
        <v>671</v>
      </c>
      <c r="L397" s="481">
        <v>2</v>
      </c>
      <c r="M397" s="481">
        <v>8</v>
      </c>
      <c r="N397" s="482">
        <v>41941</v>
      </c>
    </row>
    <row r="398" spans="1:14">
      <c r="A398" s="668" t="s">
        <v>1256</v>
      </c>
      <c r="B398" s="666" t="s">
        <v>680</v>
      </c>
      <c r="C398" s="199">
        <v>41932</v>
      </c>
      <c r="D398" s="199">
        <v>41932</v>
      </c>
      <c r="E398" s="670" t="s">
        <v>174</v>
      </c>
      <c r="F398" s="668" t="s">
        <v>1028</v>
      </c>
      <c r="G398" s="669" t="s">
        <v>641</v>
      </c>
      <c r="H398" s="671">
        <v>9</v>
      </c>
      <c r="I398" s="670">
        <v>9</v>
      </c>
      <c r="J398" s="395"/>
      <c r="K398" s="668" t="s">
        <v>671</v>
      </c>
      <c r="L398" s="672">
        <v>2</v>
      </c>
      <c r="M398" s="672">
        <v>8</v>
      </c>
      <c r="N398" s="482">
        <v>41941</v>
      </c>
    </row>
    <row r="399" spans="1:14">
      <c r="A399" s="685" t="s">
        <v>1256</v>
      </c>
      <c r="B399" s="666" t="s">
        <v>680</v>
      </c>
      <c r="C399" s="199">
        <v>41932</v>
      </c>
      <c r="D399" s="199">
        <v>41932</v>
      </c>
      <c r="E399" s="668" t="s">
        <v>178</v>
      </c>
      <c r="F399" s="668" t="s">
        <v>1028</v>
      </c>
      <c r="G399" s="668" t="s">
        <v>1032</v>
      </c>
      <c r="H399" s="371">
        <v>4.4000000000000004</v>
      </c>
      <c r="I399" s="485">
        <v>4.4000000000000004</v>
      </c>
      <c r="J399" s="668"/>
      <c r="K399" s="668" t="s">
        <v>679</v>
      </c>
      <c r="L399" s="481">
        <v>4</v>
      </c>
      <c r="M399" s="481"/>
      <c r="N399" s="482">
        <v>41943</v>
      </c>
    </row>
    <row r="400" spans="1:14">
      <c r="A400" s="668" t="s">
        <v>1257</v>
      </c>
      <c r="B400" s="666">
        <v>45</v>
      </c>
      <c r="C400" s="199">
        <v>41932</v>
      </c>
      <c r="D400" s="199">
        <v>41932</v>
      </c>
      <c r="E400" s="667" t="s">
        <v>197</v>
      </c>
      <c r="F400" s="668" t="s">
        <v>1028</v>
      </c>
      <c r="G400" s="669" t="s">
        <v>640</v>
      </c>
      <c r="H400" s="668">
        <v>493</v>
      </c>
      <c r="I400" s="666">
        <v>493</v>
      </c>
      <c r="J400" s="668"/>
      <c r="K400" s="395" t="s">
        <v>671</v>
      </c>
      <c r="L400" s="481">
        <v>6</v>
      </c>
      <c r="M400" s="481">
        <v>42</v>
      </c>
      <c r="N400" s="482">
        <v>41941</v>
      </c>
    </row>
    <row r="401" spans="1:14">
      <c r="A401" s="665" t="s">
        <v>1257</v>
      </c>
      <c r="B401" s="666">
        <v>45</v>
      </c>
      <c r="C401" s="199">
        <v>41932</v>
      </c>
      <c r="D401" s="199">
        <v>41932</v>
      </c>
      <c r="E401" s="668" t="s">
        <v>179</v>
      </c>
      <c r="F401" s="668" t="s">
        <v>1028</v>
      </c>
      <c r="G401" s="668" t="s">
        <v>1029</v>
      </c>
      <c r="H401" s="668">
        <v>187</v>
      </c>
      <c r="I401" s="666">
        <v>187</v>
      </c>
      <c r="J401" s="668"/>
      <c r="K401" s="668" t="s">
        <v>671</v>
      </c>
      <c r="L401" s="481">
        <v>2</v>
      </c>
      <c r="M401" s="481">
        <v>8</v>
      </c>
      <c r="N401" s="482">
        <v>41934</v>
      </c>
    </row>
    <row r="402" spans="1:14">
      <c r="A402" s="665" t="s">
        <v>1257</v>
      </c>
      <c r="B402" s="666">
        <v>45</v>
      </c>
      <c r="C402" s="199">
        <v>41932</v>
      </c>
      <c r="D402" s="199">
        <v>41932</v>
      </c>
      <c r="E402" s="668" t="s">
        <v>225</v>
      </c>
      <c r="F402" s="668" t="s">
        <v>1028</v>
      </c>
      <c r="G402" s="668" t="s">
        <v>639</v>
      </c>
      <c r="H402" s="668">
        <v>43</v>
      </c>
      <c r="I402" s="666">
        <v>43</v>
      </c>
      <c r="J402" s="668"/>
      <c r="K402" s="395" t="s">
        <v>671</v>
      </c>
      <c r="L402" s="484">
        <v>5</v>
      </c>
      <c r="M402" s="484">
        <v>35</v>
      </c>
      <c r="N402" s="482">
        <v>41936</v>
      </c>
    </row>
    <row r="403" spans="1:14">
      <c r="A403" s="665" t="s">
        <v>1257</v>
      </c>
      <c r="B403" s="666">
        <v>45</v>
      </c>
      <c r="C403" s="199">
        <v>41932</v>
      </c>
      <c r="D403" s="199">
        <v>41932</v>
      </c>
      <c r="E403" s="668" t="s">
        <v>173</v>
      </c>
      <c r="F403" s="668" t="s">
        <v>1028</v>
      </c>
      <c r="G403" s="669" t="s">
        <v>641</v>
      </c>
      <c r="H403" s="668">
        <v>18</v>
      </c>
      <c r="I403" s="666">
        <v>18</v>
      </c>
      <c r="J403" s="668"/>
      <c r="K403" s="668" t="s">
        <v>671</v>
      </c>
      <c r="L403" s="481">
        <v>2</v>
      </c>
      <c r="M403" s="481">
        <v>8</v>
      </c>
      <c r="N403" s="482">
        <v>41941</v>
      </c>
    </row>
    <row r="404" spans="1:14">
      <c r="A404" s="668" t="s">
        <v>1257</v>
      </c>
      <c r="B404" s="666">
        <v>45</v>
      </c>
      <c r="C404" s="199">
        <v>41932</v>
      </c>
      <c r="D404" s="199">
        <v>41932</v>
      </c>
      <c r="E404" s="670" t="s">
        <v>174</v>
      </c>
      <c r="F404" s="668" t="s">
        <v>1028</v>
      </c>
      <c r="G404" s="669" t="s">
        <v>641</v>
      </c>
      <c r="H404" s="671">
        <v>2</v>
      </c>
      <c r="I404" s="670">
        <v>2</v>
      </c>
      <c r="J404" s="395" t="s">
        <v>1031</v>
      </c>
      <c r="K404" s="668" t="s">
        <v>671</v>
      </c>
      <c r="L404" s="672">
        <v>2</v>
      </c>
      <c r="M404" s="672">
        <v>8</v>
      </c>
      <c r="N404" s="482">
        <v>41941</v>
      </c>
    </row>
    <row r="405" spans="1:14">
      <c r="A405" s="665" t="s">
        <v>1257</v>
      </c>
      <c r="B405" s="666">
        <v>45</v>
      </c>
      <c r="C405" s="199">
        <v>41932</v>
      </c>
      <c r="D405" s="199">
        <v>41932</v>
      </c>
      <c r="E405" s="668" t="s">
        <v>178</v>
      </c>
      <c r="F405" s="668" t="s">
        <v>1028</v>
      </c>
      <c r="G405" s="668" t="s">
        <v>1032</v>
      </c>
      <c r="H405" s="371">
        <v>4</v>
      </c>
      <c r="I405" s="485"/>
      <c r="J405" s="668" t="s">
        <v>1033</v>
      </c>
      <c r="K405" s="668" t="s">
        <v>679</v>
      </c>
      <c r="L405" s="481">
        <v>4</v>
      </c>
      <c r="M405" s="481"/>
      <c r="N405" s="482">
        <v>41943</v>
      </c>
    </row>
    <row r="406" spans="1:14">
      <c r="A406" s="665" t="s">
        <v>1258</v>
      </c>
      <c r="B406" s="752" t="s">
        <v>681</v>
      </c>
      <c r="C406" s="199">
        <v>41932</v>
      </c>
      <c r="D406" s="199">
        <v>41932</v>
      </c>
      <c r="E406" s="667" t="s">
        <v>197</v>
      </c>
      <c r="F406" s="668" t="s">
        <v>1028</v>
      </c>
      <c r="G406" s="669" t="s">
        <v>640</v>
      </c>
      <c r="H406" s="668">
        <v>493</v>
      </c>
      <c r="I406" s="666">
        <v>570</v>
      </c>
      <c r="J406" s="668"/>
      <c r="K406" s="395" t="s">
        <v>671</v>
      </c>
      <c r="L406" s="481">
        <v>6</v>
      </c>
      <c r="M406" s="481">
        <v>42</v>
      </c>
      <c r="N406" s="482">
        <v>41941</v>
      </c>
    </row>
    <row r="407" spans="1:14">
      <c r="A407" s="668" t="s">
        <v>1258</v>
      </c>
      <c r="B407" s="752" t="s">
        <v>681</v>
      </c>
      <c r="C407" s="199">
        <v>41932</v>
      </c>
      <c r="D407" s="199">
        <v>41932</v>
      </c>
      <c r="E407" s="668" t="s">
        <v>179</v>
      </c>
      <c r="F407" s="668" t="s">
        <v>1028</v>
      </c>
      <c r="G407" s="668" t="s">
        <v>1029</v>
      </c>
      <c r="H407" s="668">
        <v>187</v>
      </c>
      <c r="I407" s="666">
        <v>185</v>
      </c>
      <c r="J407" s="668"/>
      <c r="K407" s="668" t="s">
        <v>671</v>
      </c>
      <c r="L407" s="481">
        <v>2</v>
      </c>
      <c r="M407" s="481">
        <v>8</v>
      </c>
      <c r="N407" s="482">
        <v>41934</v>
      </c>
    </row>
    <row r="408" spans="1:14">
      <c r="A408" s="685" t="s">
        <v>1258</v>
      </c>
      <c r="B408" s="752" t="s">
        <v>681</v>
      </c>
      <c r="C408" s="199">
        <v>41932</v>
      </c>
      <c r="D408" s="199">
        <v>41932</v>
      </c>
      <c r="E408" s="668" t="s">
        <v>225</v>
      </c>
      <c r="F408" s="668" t="s">
        <v>1028</v>
      </c>
      <c r="G408" s="668" t="s">
        <v>639</v>
      </c>
      <c r="H408" s="668">
        <v>43</v>
      </c>
      <c r="I408" s="666">
        <v>59</v>
      </c>
      <c r="J408" s="668"/>
      <c r="K408" s="395" t="s">
        <v>671</v>
      </c>
      <c r="L408" s="484">
        <v>5</v>
      </c>
      <c r="M408" s="484">
        <v>35</v>
      </c>
      <c r="N408" s="482">
        <v>41936</v>
      </c>
    </row>
    <row r="409" spans="1:14">
      <c r="A409" s="668" t="s">
        <v>1258</v>
      </c>
      <c r="B409" s="752" t="s">
        <v>681</v>
      </c>
      <c r="C409" s="199">
        <v>41932</v>
      </c>
      <c r="D409" s="199">
        <v>41932</v>
      </c>
      <c r="E409" s="668" t="s">
        <v>173</v>
      </c>
      <c r="F409" s="668" t="s">
        <v>1028</v>
      </c>
      <c r="G409" s="669" t="s">
        <v>641</v>
      </c>
      <c r="H409" s="668">
        <v>18</v>
      </c>
      <c r="I409" s="666">
        <v>17</v>
      </c>
      <c r="J409" s="668"/>
      <c r="K409" s="668" t="s">
        <v>671</v>
      </c>
      <c r="L409" s="481">
        <v>2</v>
      </c>
      <c r="M409" s="481">
        <v>8</v>
      </c>
      <c r="N409" s="482">
        <v>41941</v>
      </c>
    </row>
    <row r="410" spans="1:14">
      <c r="A410" s="668" t="s">
        <v>1258</v>
      </c>
      <c r="B410" s="752" t="s">
        <v>681</v>
      </c>
      <c r="C410" s="199">
        <v>41932</v>
      </c>
      <c r="D410" s="199">
        <v>41932</v>
      </c>
      <c r="E410" s="670" t="s">
        <v>174</v>
      </c>
      <c r="F410" s="668" t="s">
        <v>1028</v>
      </c>
      <c r="G410" s="669" t="s">
        <v>641</v>
      </c>
      <c r="H410" s="671">
        <v>2</v>
      </c>
      <c r="I410" s="670">
        <v>6</v>
      </c>
      <c r="J410" s="395" t="s">
        <v>1031</v>
      </c>
      <c r="K410" s="668" t="s">
        <v>671</v>
      </c>
      <c r="L410" s="672">
        <v>2</v>
      </c>
      <c r="M410" s="672">
        <v>8</v>
      </c>
      <c r="N410" s="482">
        <v>41941</v>
      </c>
    </row>
    <row r="411" spans="1:14">
      <c r="A411" s="668" t="s">
        <v>1258</v>
      </c>
      <c r="B411" s="752" t="s">
        <v>681</v>
      </c>
      <c r="C411" s="199">
        <v>41932</v>
      </c>
      <c r="D411" s="199">
        <v>41932</v>
      </c>
      <c r="E411" s="668" t="s">
        <v>178</v>
      </c>
      <c r="F411" s="668" t="s">
        <v>1028</v>
      </c>
      <c r="G411" s="668" t="s">
        <v>1032</v>
      </c>
      <c r="H411" s="371">
        <v>4</v>
      </c>
      <c r="I411" s="485"/>
      <c r="J411" s="668" t="s">
        <v>1033</v>
      </c>
      <c r="K411" s="668" t="s">
        <v>679</v>
      </c>
      <c r="L411" s="481">
        <v>4</v>
      </c>
      <c r="M411" s="481"/>
      <c r="N411" s="482">
        <v>41943</v>
      </c>
    </row>
    <row r="412" spans="1:14">
      <c r="A412" s="665" t="s">
        <v>1258</v>
      </c>
      <c r="B412" s="666" t="s">
        <v>681</v>
      </c>
      <c r="C412" s="199">
        <v>41932</v>
      </c>
      <c r="D412" s="199">
        <v>41932</v>
      </c>
      <c r="E412" s="667" t="s">
        <v>175</v>
      </c>
      <c r="F412" s="665" t="s">
        <v>1028</v>
      </c>
      <c r="G412" s="673" t="s">
        <v>1034</v>
      </c>
      <c r="H412" s="268">
        <v>4.0999999999999996</v>
      </c>
      <c r="I412" s="486">
        <v>4.0999999999999996</v>
      </c>
      <c r="J412" s="674"/>
      <c r="K412" s="668" t="s">
        <v>671</v>
      </c>
      <c r="L412" s="672">
        <v>0.1</v>
      </c>
      <c r="M412" s="672"/>
      <c r="N412" s="482">
        <v>41949</v>
      </c>
    </row>
    <row r="413" spans="1:14">
      <c r="A413" s="665" t="s">
        <v>1258</v>
      </c>
      <c r="B413" s="666" t="s">
        <v>681</v>
      </c>
      <c r="C413" s="199">
        <v>41932</v>
      </c>
      <c r="D413" s="199">
        <v>41932</v>
      </c>
      <c r="E413" s="667" t="s">
        <v>175</v>
      </c>
      <c r="F413" s="665" t="s">
        <v>1028</v>
      </c>
      <c r="G413" s="673" t="s">
        <v>1034</v>
      </c>
      <c r="H413" s="268">
        <v>4.0999999999999996</v>
      </c>
      <c r="I413" s="486">
        <v>4.0999999999999996</v>
      </c>
      <c r="J413" s="674"/>
      <c r="K413" s="668" t="s">
        <v>671</v>
      </c>
      <c r="L413" s="672">
        <v>0.1</v>
      </c>
      <c r="M413" s="672"/>
      <c r="N413" s="482">
        <v>41949</v>
      </c>
    </row>
    <row r="414" spans="1:14">
      <c r="A414" s="668" t="s">
        <v>1259</v>
      </c>
      <c r="B414" s="666" t="s">
        <v>1199</v>
      </c>
      <c r="C414" s="199">
        <v>41932</v>
      </c>
      <c r="D414" s="199">
        <v>41932</v>
      </c>
      <c r="E414" s="667" t="s">
        <v>197</v>
      </c>
      <c r="F414" s="668" t="s">
        <v>1028</v>
      </c>
      <c r="G414" s="669" t="s">
        <v>640</v>
      </c>
      <c r="H414" s="668">
        <v>585</v>
      </c>
      <c r="I414" s="666">
        <v>585</v>
      </c>
      <c r="J414" s="668"/>
      <c r="K414" s="395" t="s">
        <v>671</v>
      </c>
      <c r="L414" s="481">
        <v>6</v>
      </c>
      <c r="M414" s="481">
        <v>42</v>
      </c>
      <c r="N414" s="482">
        <v>41941</v>
      </c>
    </row>
    <row r="415" spans="1:14">
      <c r="A415" s="668" t="s">
        <v>1259</v>
      </c>
      <c r="B415" s="666" t="s">
        <v>1199</v>
      </c>
      <c r="C415" s="199">
        <v>41932</v>
      </c>
      <c r="D415" s="199">
        <v>41932</v>
      </c>
      <c r="E415" s="668" t="s">
        <v>179</v>
      </c>
      <c r="F415" s="668" t="s">
        <v>1028</v>
      </c>
      <c r="G415" s="668" t="s">
        <v>1029</v>
      </c>
      <c r="H415" s="668">
        <v>192</v>
      </c>
      <c r="I415" s="666">
        <v>192</v>
      </c>
      <c r="J415" s="668"/>
      <c r="K415" s="668" t="s">
        <v>671</v>
      </c>
      <c r="L415" s="481">
        <v>2</v>
      </c>
      <c r="M415" s="481">
        <v>8</v>
      </c>
      <c r="N415" s="482">
        <v>41934</v>
      </c>
    </row>
    <row r="416" spans="1:14">
      <c r="A416" s="685" t="s">
        <v>1259</v>
      </c>
      <c r="B416" s="666" t="s">
        <v>1199</v>
      </c>
      <c r="C416" s="199">
        <v>41932</v>
      </c>
      <c r="D416" s="199">
        <v>41932</v>
      </c>
      <c r="E416" s="668" t="s">
        <v>225</v>
      </c>
      <c r="F416" s="668" t="s">
        <v>1028</v>
      </c>
      <c r="G416" s="668" t="s">
        <v>639</v>
      </c>
      <c r="H416" s="668">
        <v>49</v>
      </c>
      <c r="I416" s="666">
        <v>49</v>
      </c>
      <c r="J416" s="668"/>
      <c r="K416" s="395" t="s">
        <v>671</v>
      </c>
      <c r="L416" s="484">
        <v>5</v>
      </c>
      <c r="M416" s="484">
        <v>35</v>
      </c>
      <c r="N416" s="482">
        <v>41936</v>
      </c>
    </row>
    <row r="417" spans="1:14">
      <c r="A417" s="668" t="s">
        <v>1259</v>
      </c>
      <c r="B417" s="666" t="s">
        <v>1199</v>
      </c>
      <c r="C417" s="199">
        <v>41932</v>
      </c>
      <c r="D417" s="199">
        <v>41932</v>
      </c>
      <c r="E417" s="668" t="s">
        <v>173</v>
      </c>
      <c r="F417" s="668" t="s">
        <v>1028</v>
      </c>
      <c r="G417" s="669" t="s">
        <v>641</v>
      </c>
      <c r="H417" s="668">
        <v>8</v>
      </c>
      <c r="I417" s="666">
        <v>8</v>
      </c>
      <c r="J417" s="668" t="s">
        <v>1031</v>
      </c>
      <c r="K417" s="668" t="s">
        <v>671</v>
      </c>
      <c r="L417" s="481">
        <v>2</v>
      </c>
      <c r="M417" s="481">
        <v>8</v>
      </c>
      <c r="N417" s="482">
        <v>41941</v>
      </c>
    </row>
    <row r="418" spans="1:14">
      <c r="A418" s="668" t="s">
        <v>1259</v>
      </c>
      <c r="B418" s="666" t="s">
        <v>1199</v>
      </c>
      <c r="C418" s="199">
        <v>41932</v>
      </c>
      <c r="D418" s="199">
        <v>41932</v>
      </c>
      <c r="E418" s="670" t="s">
        <v>174</v>
      </c>
      <c r="F418" s="668" t="s">
        <v>1028</v>
      </c>
      <c r="G418" s="669" t="s">
        <v>641</v>
      </c>
      <c r="H418" s="671">
        <v>9</v>
      </c>
      <c r="I418" s="670">
        <v>9</v>
      </c>
      <c r="J418" s="395"/>
      <c r="K418" s="668" t="s">
        <v>671</v>
      </c>
      <c r="L418" s="672">
        <v>2</v>
      </c>
      <c r="M418" s="672">
        <v>8</v>
      </c>
      <c r="N418" s="482">
        <v>41941</v>
      </c>
    </row>
    <row r="419" spans="1:14">
      <c r="A419" s="668" t="s">
        <v>1259</v>
      </c>
      <c r="B419" s="666" t="s">
        <v>1199</v>
      </c>
      <c r="C419" s="199">
        <v>41932</v>
      </c>
      <c r="D419" s="199">
        <v>41932</v>
      </c>
      <c r="E419" s="668" t="s">
        <v>178</v>
      </c>
      <c r="F419" s="668" t="s">
        <v>1028</v>
      </c>
      <c r="G419" s="668" t="s">
        <v>1032</v>
      </c>
      <c r="H419" s="371">
        <v>4.4000000000000004</v>
      </c>
      <c r="I419" s="485">
        <v>4.4000000000000004</v>
      </c>
      <c r="J419" s="668"/>
      <c r="K419" s="668" t="s">
        <v>679</v>
      </c>
      <c r="L419" s="481">
        <v>4</v>
      </c>
      <c r="M419" s="481"/>
      <c r="N419" s="482">
        <v>41943</v>
      </c>
    </row>
    <row r="420" spans="1:14">
      <c r="A420" s="665" t="s">
        <v>1262</v>
      </c>
      <c r="B420" s="666" t="s">
        <v>678</v>
      </c>
      <c r="C420" s="199">
        <v>41961</v>
      </c>
      <c r="D420" s="199">
        <v>41961</v>
      </c>
      <c r="E420" s="667" t="s">
        <v>197</v>
      </c>
      <c r="F420" s="668" t="s">
        <v>1028</v>
      </c>
      <c r="G420" s="669" t="s">
        <v>640</v>
      </c>
      <c r="H420" s="668">
        <v>581</v>
      </c>
      <c r="I420" s="666">
        <v>581</v>
      </c>
      <c r="J420" s="668"/>
      <c r="K420" s="395" t="s">
        <v>671</v>
      </c>
      <c r="L420" s="481">
        <v>6</v>
      </c>
      <c r="M420" s="481">
        <v>42</v>
      </c>
      <c r="N420" s="482">
        <v>41975</v>
      </c>
    </row>
    <row r="421" spans="1:14">
      <c r="A421" s="685" t="s">
        <v>1262</v>
      </c>
      <c r="B421" s="666" t="s">
        <v>678</v>
      </c>
      <c r="C421" s="199">
        <v>41961</v>
      </c>
      <c r="D421" s="199">
        <v>41961</v>
      </c>
      <c r="E421" s="668" t="s">
        <v>179</v>
      </c>
      <c r="F421" s="668" t="s">
        <v>1028</v>
      </c>
      <c r="G421" s="668" t="s">
        <v>1029</v>
      </c>
      <c r="H421" s="668">
        <v>359</v>
      </c>
      <c r="I421" s="666">
        <v>359</v>
      </c>
      <c r="J421" s="668"/>
      <c r="K421" s="668" t="s">
        <v>671</v>
      </c>
      <c r="L421" s="481">
        <v>2</v>
      </c>
      <c r="M421" s="481">
        <v>8</v>
      </c>
      <c r="N421" s="482">
        <v>41976</v>
      </c>
    </row>
    <row r="422" spans="1:14">
      <c r="A422" s="685" t="s">
        <v>1262</v>
      </c>
      <c r="B422" s="666" t="s">
        <v>678</v>
      </c>
      <c r="C422" s="199">
        <v>41961</v>
      </c>
      <c r="D422" s="199">
        <v>41961</v>
      </c>
      <c r="E422" s="668" t="s">
        <v>225</v>
      </c>
      <c r="F422" s="668" t="s">
        <v>1028</v>
      </c>
      <c r="G422" s="668" t="s">
        <v>639</v>
      </c>
      <c r="H422" s="668">
        <v>11</v>
      </c>
      <c r="I422" s="666">
        <v>11</v>
      </c>
      <c r="J422" s="668" t="s">
        <v>1031</v>
      </c>
      <c r="K422" s="395" t="s">
        <v>671</v>
      </c>
      <c r="L422" s="484">
        <v>5</v>
      </c>
      <c r="M422" s="484">
        <v>35</v>
      </c>
      <c r="N422" s="482">
        <v>41981</v>
      </c>
    </row>
    <row r="423" spans="1:14">
      <c r="A423" s="685" t="s">
        <v>1262</v>
      </c>
      <c r="B423" s="666" t="s">
        <v>678</v>
      </c>
      <c r="C423" s="199">
        <v>41961</v>
      </c>
      <c r="D423" s="199">
        <v>41961</v>
      </c>
      <c r="E423" s="668" t="s">
        <v>173</v>
      </c>
      <c r="F423" s="668" t="s">
        <v>1028</v>
      </c>
      <c r="G423" s="669" t="s">
        <v>641</v>
      </c>
      <c r="H423" s="668">
        <v>14</v>
      </c>
      <c r="I423" s="666">
        <v>14</v>
      </c>
      <c r="J423" s="668"/>
      <c r="K423" s="668" t="s">
        <v>671</v>
      </c>
      <c r="L423" s="481">
        <v>2</v>
      </c>
      <c r="M423" s="481">
        <v>8</v>
      </c>
      <c r="N423" s="482">
        <v>41975</v>
      </c>
    </row>
    <row r="424" spans="1:14">
      <c r="A424" s="668" t="s">
        <v>1262</v>
      </c>
      <c r="B424" s="666" t="s">
        <v>678</v>
      </c>
      <c r="C424" s="199">
        <v>41961</v>
      </c>
      <c r="D424" s="199">
        <v>41961</v>
      </c>
      <c r="E424" s="670" t="s">
        <v>174</v>
      </c>
      <c r="F424" s="668" t="s">
        <v>1028</v>
      </c>
      <c r="G424" s="669" t="s">
        <v>641</v>
      </c>
      <c r="H424" s="671">
        <v>2</v>
      </c>
      <c r="I424" s="670"/>
      <c r="J424" s="395" t="s">
        <v>1033</v>
      </c>
      <c r="K424" s="668" t="s">
        <v>671</v>
      </c>
      <c r="L424" s="672">
        <v>2</v>
      </c>
      <c r="M424" s="672">
        <v>8</v>
      </c>
      <c r="N424" s="482">
        <v>41975</v>
      </c>
    </row>
    <row r="425" spans="1:14">
      <c r="A425" s="685" t="s">
        <v>1262</v>
      </c>
      <c r="B425" s="666" t="s">
        <v>678</v>
      </c>
      <c r="C425" s="199">
        <v>41961</v>
      </c>
      <c r="D425" s="199">
        <v>41961</v>
      </c>
      <c r="E425" s="668" t="s">
        <v>178</v>
      </c>
      <c r="F425" s="668" t="s">
        <v>1028</v>
      </c>
      <c r="G425" s="668" t="s">
        <v>1032</v>
      </c>
      <c r="H425" s="371">
        <v>14.6</v>
      </c>
      <c r="I425" s="485">
        <v>14.6</v>
      </c>
      <c r="J425" s="668"/>
      <c r="K425" s="668" t="s">
        <v>679</v>
      </c>
      <c r="L425" s="481">
        <v>4</v>
      </c>
      <c r="M425" s="481"/>
      <c r="N425" s="482">
        <v>41968</v>
      </c>
    </row>
    <row r="426" spans="1:14">
      <c r="A426" s="665" t="s">
        <v>1263</v>
      </c>
      <c r="B426" s="666" t="s">
        <v>680</v>
      </c>
      <c r="C426" s="199">
        <v>41961</v>
      </c>
      <c r="D426" s="199">
        <v>41961</v>
      </c>
      <c r="E426" s="667" t="s">
        <v>197</v>
      </c>
      <c r="F426" s="668" t="s">
        <v>1028</v>
      </c>
      <c r="G426" s="669" t="s">
        <v>640</v>
      </c>
      <c r="H426" s="668">
        <v>841</v>
      </c>
      <c r="I426" s="666">
        <v>841</v>
      </c>
      <c r="J426" s="668"/>
      <c r="K426" s="395" t="s">
        <v>671</v>
      </c>
      <c r="L426" s="481">
        <v>6</v>
      </c>
      <c r="M426" s="481">
        <v>42</v>
      </c>
      <c r="N426" s="482">
        <v>41975</v>
      </c>
    </row>
    <row r="427" spans="1:14">
      <c r="A427" s="685" t="s">
        <v>1263</v>
      </c>
      <c r="B427" s="666" t="s">
        <v>680</v>
      </c>
      <c r="C427" s="199">
        <v>41961</v>
      </c>
      <c r="D427" s="199">
        <v>41961</v>
      </c>
      <c r="E427" s="668" t="s">
        <v>179</v>
      </c>
      <c r="F427" s="668" t="s">
        <v>1028</v>
      </c>
      <c r="G427" s="668" t="s">
        <v>1029</v>
      </c>
      <c r="H427" s="668">
        <v>566</v>
      </c>
      <c r="I427" s="666">
        <v>566</v>
      </c>
      <c r="J427" s="668"/>
      <c r="K427" s="668" t="s">
        <v>671</v>
      </c>
      <c r="L427" s="481">
        <v>2</v>
      </c>
      <c r="M427" s="481">
        <v>8</v>
      </c>
      <c r="N427" s="482">
        <v>41976</v>
      </c>
    </row>
    <row r="428" spans="1:14">
      <c r="A428" s="685" t="s">
        <v>1263</v>
      </c>
      <c r="B428" s="666" t="s">
        <v>680</v>
      </c>
      <c r="C428" s="199">
        <v>41961</v>
      </c>
      <c r="D428" s="199">
        <v>41961</v>
      </c>
      <c r="E428" s="668" t="s">
        <v>225</v>
      </c>
      <c r="F428" s="668" t="s">
        <v>1028</v>
      </c>
      <c r="G428" s="668" t="s">
        <v>639</v>
      </c>
      <c r="H428" s="668">
        <v>19</v>
      </c>
      <c r="I428" s="666">
        <v>19</v>
      </c>
      <c r="J428" s="668" t="s">
        <v>1031</v>
      </c>
      <c r="K428" s="395" t="s">
        <v>671</v>
      </c>
      <c r="L428" s="484">
        <v>5</v>
      </c>
      <c r="M428" s="484">
        <v>35</v>
      </c>
      <c r="N428" s="482">
        <v>41981</v>
      </c>
    </row>
    <row r="429" spans="1:14">
      <c r="A429" s="685" t="s">
        <v>1263</v>
      </c>
      <c r="B429" s="666" t="s">
        <v>680</v>
      </c>
      <c r="C429" s="199">
        <v>41961</v>
      </c>
      <c r="D429" s="199">
        <v>41961</v>
      </c>
      <c r="E429" s="668" t="s">
        <v>173</v>
      </c>
      <c r="F429" s="668" t="s">
        <v>1028</v>
      </c>
      <c r="G429" s="669" t="s">
        <v>641</v>
      </c>
      <c r="H429" s="668">
        <v>7</v>
      </c>
      <c r="I429" s="666">
        <v>7</v>
      </c>
      <c r="J429" s="668" t="s">
        <v>1031</v>
      </c>
      <c r="K429" s="668" t="s">
        <v>671</v>
      </c>
      <c r="L429" s="481">
        <v>2</v>
      </c>
      <c r="M429" s="481">
        <v>8</v>
      </c>
      <c r="N429" s="482">
        <v>41975</v>
      </c>
    </row>
    <row r="430" spans="1:14">
      <c r="A430" s="668" t="s">
        <v>1263</v>
      </c>
      <c r="B430" s="666" t="s">
        <v>680</v>
      </c>
      <c r="C430" s="199">
        <v>41961</v>
      </c>
      <c r="D430" s="199">
        <v>41961</v>
      </c>
      <c r="E430" s="670" t="s">
        <v>174</v>
      </c>
      <c r="F430" s="668" t="s">
        <v>1028</v>
      </c>
      <c r="G430" s="669" t="s">
        <v>641</v>
      </c>
      <c r="H430" s="671">
        <v>5</v>
      </c>
      <c r="I430" s="670">
        <v>5</v>
      </c>
      <c r="J430" s="395" t="s">
        <v>1031</v>
      </c>
      <c r="K430" s="668" t="s">
        <v>671</v>
      </c>
      <c r="L430" s="672">
        <v>2</v>
      </c>
      <c r="M430" s="672">
        <v>8</v>
      </c>
      <c r="N430" s="482">
        <v>41975</v>
      </c>
    </row>
    <row r="431" spans="1:14">
      <c r="A431" s="685" t="s">
        <v>1263</v>
      </c>
      <c r="B431" s="666" t="s">
        <v>680</v>
      </c>
      <c r="C431" s="199">
        <v>41961</v>
      </c>
      <c r="D431" s="199">
        <v>41961</v>
      </c>
      <c r="E431" s="668" t="s">
        <v>178</v>
      </c>
      <c r="F431" s="668" t="s">
        <v>1028</v>
      </c>
      <c r="G431" s="668" t="s">
        <v>1032</v>
      </c>
      <c r="H431" s="371">
        <v>4</v>
      </c>
      <c r="I431" s="485"/>
      <c r="J431" s="668" t="s">
        <v>1033</v>
      </c>
      <c r="K431" s="668" t="s">
        <v>679</v>
      </c>
      <c r="L431" s="481">
        <v>4</v>
      </c>
      <c r="M431" s="481"/>
      <c r="N431" s="482">
        <v>41968</v>
      </c>
    </row>
    <row r="432" spans="1:14">
      <c r="A432" s="668" t="s">
        <v>1264</v>
      </c>
      <c r="B432" s="666">
        <v>45</v>
      </c>
      <c r="C432" s="199">
        <v>41961</v>
      </c>
      <c r="D432" s="199">
        <v>41961</v>
      </c>
      <c r="E432" s="667" t="s">
        <v>197</v>
      </c>
      <c r="F432" s="668" t="s">
        <v>1028</v>
      </c>
      <c r="G432" s="669" t="s">
        <v>640</v>
      </c>
      <c r="H432" s="668">
        <v>480</v>
      </c>
      <c r="I432" s="666">
        <v>480</v>
      </c>
      <c r="J432" s="668"/>
      <c r="K432" s="395" t="s">
        <v>671</v>
      </c>
      <c r="L432" s="481">
        <v>6</v>
      </c>
      <c r="M432" s="481">
        <v>42</v>
      </c>
      <c r="N432" s="482">
        <v>41975</v>
      </c>
    </row>
    <row r="433" spans="1:14">
      <c r="A433" s="665" t="s">
        <v>1264</v>
      </c>
      <c r="B433" s="666">
        <v>45</v>
      </c>
      <c r="C433" s="199">
        <v>41961</v>
      </c>
      <c r="D433" s="199">
        <v>41961</v>
      </c>
      <c r="E433" s="668" t="s">
        <v>179</v>
      </c>
      <c r="F433" s="668" t="s">
        <v>1028</v>
      </c>
      <c r="G433" s="668" t="s">
        <v>1029</v>
      </c>
      <c r="H433" s="668">
        <v>193</v>
      </c>
      <c r="I433" s="666">
        <v>193</v>
      </c>
      <c r="J433" s="668"/>
      <c r="K433" s="668" t="s">
        <v>671</v>
      </c>
      <c r="L433" s="481">
        <v>2</v>
      </c>
      <c r="M433" s="481">
        <v>8</v>
      </c>
      <c r="N433" s="482">
        <v>41976</v>
      </c>
    </row>
    <row r="434" spans="1:14">
      <c r="A434" s="665" t="s">
        <v>1264</v>
      </c>
      <c r="B434" s="666">
        <v>45</v>
      </c>
      <c r="C434" s="199">
        <v>41961</v>
      </c>
      <c r="D434" s="199">
        <v>41961</v>
      </c>
      <c r="E434" s="668" t="s">
        <v>225</v>
      </c>
      <c r="F434" s="668" t="s">
        <v>1028</v>
      </c>
      <c r="G434" s="668" t="s">
        <v>639</v>
      </c>
      <c r="H434" s="668">
        <v>67</v>
      </c>
      <c r="I434" s="666">
        <v>67</v>
      </c>
      <c r="J434" s="668"/>
      <c r="K434" s="395" t="s">
        <v>671</v>
      </c>
      <c r="L434" s="484">
        <v>5</v>
      </c>
      <c r="M434" s="484">
        <v>35</v>
      </c>
      <c r="N434" s="482">
        <v>41981</v>
      </c>
    </row>
    <row r="435" spans="1:14">
      <c r="A435" s="665" t="s">
        <v>1264</v>
      </c>
      <c r="B435" s="666">
        <v>45</v>
      </c>
      <c r="C435" s="199">
        <v>41961</v>
      </c>
      <c r="D435" s="199">
        <v>41961</v>
      </c>
      <c r="E435" s="668" t="s">
        <v>173</v>
      </c>
      <c r="F435" s="668" t="s">
        <v>1028</v>
      </c>
      <c r="G435" s="669" t="s">
        <v>641</v>
      </c>
      <c r="H435" s="668">
        <v>2</v>
      </c>
      <c r="I435" s="666"/>
      <c r="J435" s="668" t="s">
        <v>1033</v>
      </c>
      <c r="K435" s="668" t="s">
        <v>671</v>
      </c>
      <c r="L435" s="481">
        <v>2</v>
      </c>
      <c r="M435" s="481">
        <v>8</v>
      </c>
      <c r="N435" s="482">
        <v>41975</v>
      </c>
    </row>
    <row r="436" spans="1:14">
      <c r="A436" s="668" t="s">
        <v>1264</v>
      </c>
      <c r="B436" s="666">
        <v>45</v>
      </c>
      <c r="C436" s="199">
        <v>41961</v>
      </c>
      <c r="D436" s="199">
        <v>41961</v>
      </c>
      <c r="E436" s="670" t="s">
        <v>174</v>
      </c>
      <c r="F436" s="668" t="s">
        <v>1028</v>
      </c>
      <c r="G436" s="669" t="s">
        <v>641</v>
      </c>
      <c r="H436" s="671">
        <v>2</v>
      </c>
      <c r="I436" s="670"/>
      <c r="J436" s="395" t="s">
        <v>1033</v>
      </c>
      <c r="K436" s="668" t="s">
        <v>671</v>
      </c>
      <c r="L436" s="672">
        <v>2</v>
      </c>
      <c r="M436" s="672">
        <v>8</v>
      </c>
      <c r="N436" s="482">
        <v>41975</v>
      </c>
    </row>
    <row r="437" spans="1:14">
      <c r="A437" s="665" t="s">
        <v>1264</v>
      </c>
      <c r="B437" s="666">
        <v>45</v>
      </c>
      <c r="C437" s="199">
        <v>41961</v>
      </c>
      <c r="D437" s="199">
        <v>41961</v>
      </c>
      <c r="E437" s="668" t="s">
        <v>178</v>
      </c>
      <c r="F437" s="668" t="s">
        <v>1028</v>
      </c>
      <c r="G437" s="668" t="s">
        <v>1032</v>
      </c>
      <c r="H437" s="371">
        <v>4</v>
      </c>
      <c r="I437" s="485"/>
      <c r="J437" s="668" t="s">
        <v>1033</v>
      </c>
      <c r="K437" s="668" t="s">
        <v>679</v>
      </c>
      <c r="L437" s="481">
        <v>4</v>
      </c>
      <c r="M437" s="481"/>
      <c r="N437" s="482">
        <v>41968</v>
      </c>
    </row>
    <row r="438" spans="1:14">
      <c r="A438" s="665" t="s">
        <v>1265</v>
      </c>
      <c r="B438" s="752" t="s">
        <v>681</v>
      </c>
      <c r="C438" s="199">
        <v>41961</v>
      </c>
      <c r="D438" s="199">
        <v>41961</v>
      </c>
      <c r="E438" s="667" t="s">
        <v>197</v>
      </c>
      <c r="F438" s="668" t="s">
        <v>1028</v>
      </c>
      <c r="G438" s="669" t="s">
        <v>640</v>
      </c>
      <c r="H438" s="668">
        <v>583</v>
      </c>
      <c r="I438" s="666">
        <v>583</v>
      </c>
      <c r="J438" s="668"/>
      <c r="K438" s="395" t="s">
        <v>671</v>
      </c>
      <c r="L438" s="481">
        <v>6</v>
      </c>
      <c r="M438" s="481">
        <v>42</v>
      </c>
      <c r="N438" s="482">
        <v>41975</v>
      </c>
    </row>
    <row r="439" spans="1:14">
      <c r="A439" s="668" t="s">
        <v>1265</v>
      </c>
      <c r="B439" s="752" t="s">
        <v>681</v>
      </c>
      <c r="C439" s="199">
        <v>41961</v>
      </c>
      <c r="D439" s="199">
        <v>41961</v>
      </c>
      <c r="E439" s="668" t="s">
        <v>179</v>
      </c>
      <c r="F439" s="668" t="s">
        <v>1028</v>
      </c>
      <c r="G439" s="668" t="s">
        <v>1029</v>
      </c>
      <c r="H439" s="668">
        <v>188</v>
      </c>
      <c r="I439" s="666">
        <v>188</v>
      </c>
      <c r="J439" s="668"/>
      <c r="K439" s="668" t="s">
        <v>671</v>
      </c>
      <c r="L439" s="481">
        <v>2</v>
      </c>
      <c r="M439" s="481">
        <v>8</v>
      </c>
      <c r="N439" s="482">
        <v>41976</v>
      </c>
    </row>
    <row r="440" spans="1:14">
      <c r="A440" s="685" t="s">
        <v>1265</v>
      </c>
      <c r="B440" s="752" t="s">
        <v>681</v>
      </c>
      <c r="C440" s="199">
        <v>41961</v>
      </c>
      <c r="D440" s="199">
        <v>41961</v>
      </c>
      <c r="E440" s="668" t="s">
        <v>225</v>
      </c>
      <c r="F440" s="668" t="s">
        <v>1028</v>
      </c>
      <c r="G440" s="668" t="s">
        <v>639</v>
      </c>
      <c r="H440" s="668">
        <v>85</v>
      </c>
      <c r="I440" s="666">
        <v>85</v>
      </c>
      <c r="J440" s="668"/>
      <c r="K440" s="395" t="s">
        <v>671</v>
      </c>
      <c r="L440" s="484">
        <v>5</v>
      </c>
      <c r="M440" s="484">
        <v>35</v>
      </c>
      <c r="N440" s="482">
        <v>41981</v>
      </c>
    </row>
    <row r="441" spans="1:14">
      <c r="A441" s="668" t="s">
        <v>1265</v>
      </c>
      <c r="B441" s="752" t="s">
        <v>681</v>
      </c>
      <c r="C441" s="199">
        <v>41961</v>
      </c>
      <c r="D441" s="199">
        <v>41961</v>
      </c>
      <c r="E441" s="668" t="s">
        <v>173</v>
      </c>
      <c r="F441" s="668" t="s">
        <v>1028</v>
      </c>
      <c r="G441" s="669" t="s">
        <v>641</v>
      </c>
      <c r="H441" s="668">
        <v>5</v>
      </c>
      <c r="I441" s="666">
        <v>5</v>
      </c>
      <c r="J441" s="668" t="s">
        <v>1031</v>
      </c>
      <c r="K441" s="668" t="s">
        <v>671</v>
      </c>
      <c r="L441" s="481">
        <v>2</v>
      </c>
      <c r="M441" s="481">
        <v>8</v>
      </c>
      <c r="N441" s="482">
        <v>41975</v>
      </c>
    </row>
    <row r="442" spans="1:14">
      <c r="A442" s="668" t="s">
        <v>1265</v>
      </c>
      <c r="B442" s="752" t="s">
        <v>681</v>
      </c>
      <c r="C442" s="199">
        <v>41961</v>
      </c>
      <c r="D442" s="199">
        <v>41961</v>
      </c>
      <c r="E442" s="670" t="s">
        <v>174</v>
      </c>
      <c r="F442" s="668" t="s">
        <v>1028</v>
      </c>
      <c r="G442" s="669" t="s">
        <v>641</v>
      </c>
      <c r="H442" s="671">
        <v>2</v>
      </c>
      <c r="I442" s="670"/>
      <c r="J442" s="395" t="s">
        <v>1033</v>
      </c>
      <c r="K442" s="668" t="s">
        <v>671</v>
      </c>
      <c r="L442" s="672">
        <v>2</v>
      </c>
      <c r="M442" s="672">
        <v>8</v>
      </c>
      <c r="N442" s="482">
        <v>41975</v>
      </c>
    </row>
    <row r="443" spans="1:14">
      <c r="A443" s="668" t="s">
        <v>1265</v>
      </c>
      <c r="B443" s="752" t="s">
        <v>681</v>
      </c>
      <c r="C443" s="199">
        <v>41961</v>
      </c>
      <c r="D443" s="199">
        <v>41961</v>
      </c>
      <c r="E443" s="668" t="s">
        <v>178</v>
      </c>
      <c r="F443" s="668" t="s">
        <v>1028</v>
      </c>
      <c r="G443" s="668" t="s">
        <v>1032</v>
      </c>
      <c r="H443" s="371">
        <v>4</v>
      </c>
      <c r="I443" s="485"/>
      <c r="J443" s="668" t="s">
        <v>1033</v>
      </c>
      <c r="K443" s="668" t="s">
        <v>679</v>
      </c>
      <c r="L443" s="481">
        <v>4</v>
      </c>
      <c r="M443" s="481"/>
      <c r="N443" s="482">
        <v>41968</v>
      </c>
    </row>
    <row r="444" spans="1:14">
      <c r="A444" s="665" t="s">
        <v>1265</v>
      </c>
      <c r="B444" s="666" t="s">
        <v>681</v>
      </c>
      <c r="C444" s="199">
        <v>41961</v>
      </c>
      <c r="D444" s="199">
        <v>41961</v>
      </c>
      <c r="E444" s="667" t="s">
        <v>175</v>
      </c>
      <c r="F444" s="665" t="s">
        <v>1028</v>
      </c>
      <c r="G444" s="673" t="s">
        <v>1034</v>
      </c>
      <c r="H444" s="268">
        <v>1.8</v>
      </c>
      <c r="I444" s="486">
        <v>1.8</v>
      </c>
      <c r="J444" s="674"/>
      <c r="K444" s="668" t="s">
        <v>671</v>
      </c>
      <c r="L444" s="672">
        <v>0.1</v>
      </c>
      <c r="M444" s="672"/>
      <c r="N444" s="482">
        <v>41984</v>
      </c>
    </row>
    <row r="445" spans="1:14">
      <c r="A445" s="665" t="s">
        <v>1265</v>
      </c>
      <c r="B445" s="666" t="s">
        <v>681</v>
      </c>
      <c r="C445" s="199">
        <v>41961</v>
      </c>
      <c r="D445" s="199">
        <v>41961</v>
      </c>
      <c r="E445" s="667" t="s">
        <v>175</v>
      </c>
      <c r="F445" s="665" t="s">
        <v>1028</v>
      </c>
      <c r="G445" s="673" t="s">
        <v>1034</v>
      </c>
      <c r="H445" s="268">
        <v>1.9</v>
      </c>
      <c r="I445" s="486">
        <v>1.9</v>
      </c>
      <c r="J445" s="674"/>
      <c r="K445" s="668" t="s">
        <v>671</v>
      </c>
      <c r="L445" s="672">
        <v>0.1</v>
      </c>
      <c r="M445" s="672"/>
      <c r="N445" s="482">
        <v>41984</v>
      </c>
    </row>
    <row r="446" spans="1:14">
      <c r="A446" s="668" t="s">
        <v>1266</v>
      </c>
      <c r="B446" s="666" t="s">
        <v>1199</v>
      </c>
      <c r="C446" s="199">
        <v>41961</v>
      </c>
      <c r="D446" s="199">
        <v>41961</v>
      </c>
      <c r="E446" s="667" t="s">
        <v>197</v>
      </c>
      <c r="F446" s="668" t="s">
        <v>1028</v>
      </c>
      <c r="G446" s="669" t="s">
        <v>640</v>
      </c>
      <c r="H446" s="668">
        <v>542</v>
      </c>
      <c r="I446" s="666">
        <v>542</v>
      </c>
      <c r="J446" s="668"/>
      <c r="K446" s="395" t="s">
        <v>671</v>
      </c>
      <c r="L446" s="481">
        <v>6</v>
      </c>
      <c r="M446" s="481">
        <v>42</v>
      </c>
      <c r="N446" s="482">
        <v>41975</v>
      </c>
    </row>
    <row r="447" spans="1:14">
      <c r="A447" s="668" t="s">
        <v>1266</v>
      </c>
      <c r="B447" s="666" t="s">
        <v>1199</v>
      </c>
      <c r="C447" s="199">
        <v>41961</v>
      </c>
      <c r="D447" s="199">
        <v>41961</v>
      </c>
      <c r="E447" s="668" t="s">
        <v>179</v>
      </c>
      <c r="F447" s="668" t="s">
        <v>1028</v>
      </c>
      <c r="G447" s="668" t="s">
        <v>1029</v>
      </c>
      <c r="H447" s="668">
        <v>186</v>
      </c>
      <c r="I447" s="666">
        <v>186</v>
      </c>
      <c r="J447" s="668"/>
      <c r="K447" s="668" t="s">
        <v>671</v>
      </c>
      <c r="L447" s="481">
        <v>2</v>
      </c>
      <c r="M447" s="481">
        <v>8</v>
      </c>
      <c r="N447" s="482">
        <v>41976</v>
      </c>
    </row>
    <row r="448" spans="1:14">
      <c r="A448" s="685" t="s">
        <v>1266</v>
      </c>
      <c r="B448" s="666" t="s">
        <v>1199</v>
      </c>
      <c r="C448" s="199">
        <v>41961</v>
      </c>
      <c r="D448" s="199">
        <v>41961</v>
      </c>
      <c r="E448" s="668" t="s">
        <v>225</v>
      </c>
      <c r="F448" s="668" t="s">
        <v>1028</v>
      </c>
      <c r="G448" s="668" t="s">
        <v>639</v>
      </c>
      <c r="H448" s="668">
        <v>160</v>
      </c>
      <c r="I448" s="666">
        <v>160</v>
      </c>
      <c r="J448" s="668"/>
      <c r="K448" s="395" t="s">
        <v>671</v>
      </c>
      <c r="L448" s="484">
        <v>5</v>
      </c>
      <c r="M448" s="484">
        <v>35</v>
      </c>
      <c r="N448" s="482">
        <v>41981</v>
      </c>
    </row>
    <row r="449" spans="1:14">
      <c r="A449" s="668" t="s">
        <v>1266</v>
      </c>
      <c r="B449" s="666" t="s">
        <v>1199</v>
      </c>
      <c r="C449" s="199">
        <v>41961</v>
      </c>
      <c r="D449" s="199">
        <v>41961</v>
      </c>
      <c r="E449" s="668" t="s">
        <v>173</v>
      </c>
      <c r="F449" s="668" t="s">
        <v>1028</v>
      </c>
      <c r="G449" s="669" t="s">
        <v>641</v>
      </c>
      <c r="H449" s="668">
        <v>53</v>
      </c>
      <c r="I449" s="666">
        <v>53</v>
      </c>
      <c r="J449" s="668"/>
      <c r="K449" s="668" t="s">
        <v>671</v>
      </c>
      <c r="L449" s="481">
        <v>2</v>
      </c>
      <c r="M449" s="481">
        <v>8</v>
      </c>
      <c r="N449" s="482">
        <v>41975</v>
      </c>
    </row>
    <row r="450" spans="1:14">
      <c r="A450" s="668" t="s">
        <v>1266</v>
      </c>
      <c r="B450" s="666" t="s">
        <v>1199</v>
      </c>
      <c r="C450" s="199">
        <v>41961</v>
      </c>
      <c r="D450" s="199">
        <v>41961</v>
      </c>
      <c r="E450" s="670" t="s">
        <v>174</v>
      </c>
      <c r="F450" s="668" t="s">
        <v>1028</v>
      </c>
      <c r="G450" s="669" t="s">
        <v>641</v>
      </c>
      <c r="H450" s="671">
        <v>6</v>
      </c>
      <c r="I450" s="670">
        <v>6</v>
      </c>
      <c r="J450" s="395" t="s">
        <v>1031</v>
      </c>
      <c r="K450" s="668" t="s">
        <v>671</v>
      </c>
      <c r="L450" s="672">
        <v>2</v>
      </c>
      <c r="M450" s="672">
        <v>8</v>
      </c>
      <c r="N450" s="482">
        <v>41975</v>
      </c>
    </row>
    <row r="451" spans="1:14">
      <c r="A451" s="668" t="s">
        <v>1266</v>
      </c>
      <c r="B451" s="666" t="s">
        <v>1199</v>
      </c>
      <c r="C451" s="199">
        <v>41961</v>
      </c>
      <c r="D451" s="199">
        <v>41961</v>
      </c>
      <c r="E451" s="668" t="s">
        <v>178</v>
      </c>
      <c r="F451" s="668" t="s">
        <v>1028</v>
      </c>
      <c r="G451" s="668" t="s">
        <v>1032</v>
      </c>
      <c r="H451" s="371">
        <v>22.8</v>
      </c>
      <c r="I451" s="485">
        <v>22.8</v>
      </c>
      <c r="J451" s="668"/>
      <c r="K451" s="668" t="s">
        <v>679</v>
      </c>
      <c r="L451" s="481">
        <v>4</v>
      </c>
      <c r="M451" s="481"/>
      <c r="N451" s="482">
        <v>41968</v>
      </c>
    </row>
    <row r="452" spans="1:14">
      <c r="A452" s="685" t="s">
        <v>1267</v>
      </c>
      <c r="B452" s="666" t="s">
        <v>678</v>
      </c>
      <c r="C452" s="199">
        <v>41981</v>
      </c>
      <c r="D452" s="199">
        <v>41981</v>
      </c>
      <c r="E452" s="667" t="s">
        <v>197</v>
      </c>
      <c r="F452" s="668" t="s">
        <v>1028</v>
      </c>
      <c r="G452" s="669" t="s">
        <v>640</v>
      </c>
      <c r="H452" s="668">
        <v>892</v>
      </c>
      <c r="I452" s="666">
        <v>892</v>
      </c>
      <c r="J452" s="668"/>
      <c r="K452" s="395" t="s">
        <v>671</v>
      </c>
      <c r="L452" s="481">
        <v>6</v>
      </c>
      <c r="M452" s="481">
        <v>42</v>
      </c>
      <c r="N452" s="482">
        <v>41983</v>
      </c>
    </row>
    <row r="453" spans="1:14">
      <c r="A453" s="685" t="s">
        <v>1267</v>
      </c>
      <c r="B453" s="666" t="s">
        <v>678</v>
      </c>
      <c r="C453" s="199">
        <v>41981</v>
      </c>
      <c r="D453" s="199">
        <v>41981</v>
      </c>
      <c r="E453" s="668" t="s">
        <v>179</v>
      </c>
      <c r="F453" s="668" t="s">
        <v>1028</v>
      </c>
      <c r="G453" s="668" t="s">
        <v>1029</v>
      </c>
      <c r="H453" s="668">
        <v>667</v>
      </c>
      <c r="I453" s="666">
        <v>667</v>
      </c>
      <c r="J453" s="668"/>
      <c r="K453" s="668" t="s">
        <v>671</v>
      </c>
      <c r="L453" s="481">
        <v>2</v>
      </c>
      <c r="M453" s="481">
        <v>8</v>
      </c>
      <c r="N453" s="482">
        <v>41985</v>
      </c>
    </row>
    <row r="454" spans="1:14">
      <c r="A454" s="685" t="s">
        <v>1267</v>
      </c>
      <c r="B454" s="666" t="s">
        <v>678</v>
      </c>
      <c r="C454" s="199">
        <v>41981</v>
      </c>
      <c r="D454" s="199">
        <v>41981</v>
      </c>
      <c r="E454" s="668" t="s">
        <v>225</v>
      </c>
      <c r="F454" s="668" t="s">
        <v>1028</v>
      </c>
      <c r="G454" s="668" t="s">
        <v>639</v>
      </c>
      <c r="H454" s="668">
        <v>38</v>
      </c>
      <c r="I454" s="666">
        <v>38</v>
      </c>
      <c r="J454" s="668"/>
      <c r="K454" s="395" t="s">
        <v>671</v>
      </c>
      <c r="L454" s="484">
        <v>5</v>
      </c>
      <c r="M454" s="484">
        <v>35</v>
      </c>
      <c r="N454" s="482">
        <v>41981</v>
      </c>
    </row>
    <row r="455" spans="1:14">
      <c r="A455" s="685" t="s">
        <v>1267</v>
      </c>
      <c r="B455" s="666" t="s">
        <v>678</v>
      </c>
      <c r="C455" s="199">
        <v>41981</v>
      </c>
      <c r="D455" s="199">
        <v>41981</v>
      </c>
      <c r="E455" s="668" t="s">
        <v>173</v>
      </c>
      <c r="F455" s="668" t="s">
        <v>1028</v>
      </c>
      <c r="G455" s="669" t="s">
        <v>641</v>
      </c>
      <c r="H455" s="668">
        <v>16</v>
      </c>
      <c r="I455" s="666">
        <v>16</v>
      </c>
      <c r="J455" s="668"/>
      <c r="K455" s="668" t="s">
        <v>671</v>
      </c>
      <c r="L455" s="481">
        <v>2</v>
      </c>
      <c r="M455" s="481">
        <v>8</v>
      </c>
      <c r="N455" s="482">
        <v>41983</v>
      </c>
    </row>
    <row r="456" spans="1:14">
      <c r="A456" s="668" t="s">
        <v>1267</v>
      </c>
      <c r="B456" s="666" t="s">
        <v>678</v>
      </c>
      <c r="C456" s="199">
        <v>41981</v>
      </c>
      <c r="D456" s="199">
        <v>41981</v>
      </c>
      <c r="E456" s="670" t="s">
        <v>174</v>
      </c>
      <c r="F456" s="668" t="s">
        <v>1028</v>
      </c>
      <c r="G456" s="669" t="s">
        <v>641</v>
      </c>
      <c r="H456" s="671">
        <v>9</v>
      </c>
      <c r="I456" s="670">
        <v>9</v>
      </c>
      <c r="J456" s="395"/>
      <c r="K456" s="668" t="s">
        <v>671</v>
      </c>
      <c r="L456" s="672">
        <v>2</v>
      </c>
      <c r="M456" s="672">
        <v>8</v>
      </c>
      <c r="N456" s="482">
        <v>41983</v>
      </c>
    </row>
    <row r="457" spans="1:14">
      <c r="A457" s="685" t="s">
        <v>1267</v>
      </c>
      <c r="B457" s="666" t="s">
        <v>678</v>
      </c>
      <c r="C457" s="199">
        <v>41981</v>
      </c>
      <c r="D457" s="199">
        <v>41981</v>
      </c>
      <c r="E457" s="668" t="s">
        <v>178</v>
      </c>
      <c r="F457" s="668" t="s">
        <v>1028</v>
      </c>
      <c r="G457" s="668" t="s">
        <v>1032</v>
      </c>
      <c r="H457" s="371">
        <v>21.2</v>
      </c>
      <c r="I457" s="485">
        <v>21.2</v>
      </c>
      <c r="J457" s="668"/>
      <c r="K457" s="668" t="s">
        <v>679</v>
      </c>
      <c r="L457" s="481">
        <v>4</v>
      </c>
      <c r="M457" s="481"/>
      <c r="N457" s="482">
        <v>41984</v>
      </c>
    </row>
    <row r="458" spans="1:14">
      <c r="A458" s="665" t="s">
        <v>1268</v>
      </c>
      <c r="B458" s="666" t="s">
        <v>680</v>
      </c>
      <c r="C458" s="199">
        <v>41981</v>
      </c>
      <c r="D458" s="199">
        <v>41981</v>
      </c>
      <c r="E458" s="667" t="s">
        <v>197</v>
      </c>
      <c r="F458" s="668" t="s">
        <v>1028</v>
      </c>
      <c r="G458" s="669" t="s">
        <v>640</v>
      </c>
      <c r="H458" s="668">
        <v>692</v>
      </c>
      <c r="I458" s="666">
        <v>692</v>
      </c>
      <c r="J458" s="668"/>
      <c r="K458" s="395" t="s">
        <v>671</v>
      </c>
      <c r="L458" s="481">
        <v>6</v>
      </c>
      <c r="M458" s="481">
        <v>42</v>
      </c>
      <c r="N458" s="482">
        <v>41983</v>
      </c>
    </row>
    <row r="459" spans="1:14">
      <c r="A459" s="685" t="s">
        <v>1268</v>
      </c>
      <c r="B459" s="666" t="s">
        <v>680</v>
      </c>
      <c r="C459" s="199">
        <v>41981</v>
      </c>
      <c r="D459" s="199">
        <v>41981</v>
      </c>
      <c r="E459" s="668" t="s">
        <v>179</v>
      </c>
      <c r="F459" s="668" t="s">
        <v>1028</v>
      </c>
      <c r="G459" s="668" t="s">
        <v>1029</v>
      </c>
      <c r="H459" s="668">
        <v>410</v>
      </c>
      <c r="I459" s="666">
        <v>410</v>
      </c>
      <c r="J459" s="668"/>
      <c r="K459" s="668" t="s">
        <v>671</v>
      </c>
      <c r="L459" s="481">
        <v>2</v>
      </c>
      <c r="M459" s="481">
        <v>8</v>
      </c>
      <c r="N459" s="482">
        <v>41985</v>
      </c>
    </row>
    <row r="460" spans="1:14">
      <c r="A460" s="685" t="s">
        <v>1268</v>
      </c>
      <c r="B460" s="666" t="s">
        <v>680</v>
      </c>
      <c r="C460" s="199">
        <v>41981</v>
      </c>
      <c r="D460" s="199">
        <v>41981</v>
      </c>
      <c r="E460" s="668" t="s">
        <v>225</v>
      </c>
      <c r="F460" s="668" t="s">
        <v>1028</v>
      </c>
      <c r="G460" s="668" t="s">
        <v>639</v>
      </c>
      <c r="H460" s="668">
        <v>21</v>
      </c>
      <c r="I460" s="666">
        <v>21</v>
      </c>
      <c r="J460" s="668" t="s">
        <v>1031</v>
      </c>
      <c r="K460" s="395" t="s">
        <v>671</v>
      </c>
      <c r="L460" s="484">
        <v>5</v>
      </c>
      <c r="M460" s="484">
        <v>35</v>
      </c>
      <c r="N460" s="482">
        <v>41981</v>
      </c>
    </row>
    <row r="461" spans="1:14">
      <c r="A461" s="685" t="s">
        <v>1268</v>
      </c>
      <c r="B461" s="666" t="s">
        <v>680</v>
      </c>
      <c r="C461" s="199">
        <v>41981</v>
      </c>
      <c r="D461" s="199">
        <v>41981</v>
      </c>
      <c r="E461" s="668" t="s">
        <v>173</v>
      </c>
      <c r="F461" s="668" t="s">
        <v>1028</v>
      </c>
      <c r="G461" s="669" t="s">
        <v>641</v>
      </c>
      <c r="H461" s="668">
        <v>8</v>
      </c>
      <c r="I461" s="666">
        <v>8</v>
      </c>
      <c r="J461" s="668" t="s">
        <v>1031</v>
      </c>
      <c r="K461" s="668" t="s">
        <v>671</v>
      </c>
      <c r="L461" s="481">
        <v>2</v>
      </c>
      <c r="M461" s="481">
        <v>8</v>
      </c>
      <c r="N461" s="482">
        <v>41991</v>
      </c>
    </row>
    <row r="462" spans="1:14">
      <c r="A462" s="668" t="s">
        <v>1268</v>
      </c>
      <c r="B462" s="666" t="s">
        <v>680</v>
      </c>
      <c r="C462" s="199">
        <v>41981</v>
      </c>
      <c r="D462" s="199">
        <v>41981</v>
      </c>
      <c r="E462" s="670" t="s">
        <v>174</v>
      </c>
      <c r="F462" s="668" t="s">
        <v>1028</v>
      </c>
      <c r="G462" s="669" t="s">
        <v>641</v>
      </c>
      <c r="H462" s="671">
        <v>2</v>
      </c>
      <c r="I462" s="670"/>
      <c r="J462" s="395" t="s">
        <v>1033</v>
      </c>
      <c r="K462" s="668" t="s">
        <v>671</v>
      </c>
      <c r="L462" s="672">
        <v>2</v>
      </c>
      <c r="M462" s="672">
        <v>8</v>
      </c>
      <c r="N462" s="482">
        <v>41991</v>
      </c>
    </row>
    <row r="463" spans="1:14">
      <c r="A463" s="685" t="s">
        <v>1268</v>
      </c>
      <c r="B463" s="666" t="s">
        <v>680</v>
      </c>
      <c r="C463" s="199">
        <v>41981</v>
      </c>
      <c r="D463" s="199">
        <v>41981</v>
      </c>
      <c r="E463" s="668" t="s">
        <v>178</v>
      </c>
      <c r="F463" s="668" t="s">
        <v>1028</v>
      </c>
      <c r="G463" s="668" t="s">
        <v>1032</v>
      </c>
      <c r="H463" s="371">
        <v>4</v>
      </c>
      <c r="I463" s="485"/>
      <c r="J463" s="668" t="s">
        <v>1033</v>
      </c>
      <c r="K463" s="668" t="s">
        <v>679</v>
      </c>
      <c r="L463" s="481">
        <v>4</v>
      </c>
      <c r="M463" s="481"/>
      <c r="N463" s="482">
        <v>41984</v>
      </c>
    </row>
    <row r="464" spans="1:14">
      <c r="A464" s="668" t="s">
        <v>1269</v>
      </c>
      <c r="B464" s="666">
        <v>45</v>
      </c>
      <c r="C464" s="199">
        <v>41981</v>
      </c>
      <c r="D464" s="199">
        <v>41981</v>
      </c>
      <c r="E464" s="667" t="s">
        <v>197</v>
      </c>
      <c r="F464" s="668" t="s">
        <v>1028</v>
      </c>
      <c r="G464" s="669" t="s">
        <v>640</v>
      </c>
      <c r="H464" s="668">
        <v>601</v>
      </c>
      <c r="I464" s="666">
        <v>601</v>
      </c>
      <c r="J464" s="668"/>
      <c r="K464" s="395" t="s">
        <v>671</v>
      </c>
      <c r="L464" s="481">
        <v>6</v>
      </c>
      <c r="M464" s="481">
        <v>42</v>
      </c>
      <c r="N464" s="482">
        <v>41983</v>
      </c>
    </row>
    <row r="465" spans="1:14">
      <c r="A465" s="665" t="s">
        <v>1269</v>
      </c>
      <c r="B465" s="666">
        <v>45</v>
      </c>
      <c r="C465" s="199">
        <v>41981</v>
      </c>
      <c r="D465" s="199">
        <v>41981</v>
      </c>
      <c r="E465" s="668" t="s">
        <v>179</v>
      </c>
      <c r="F465" s="668" t="s">
        <v>1028</v>
      </c>
      <c r="G465" s="668" t="s">
        <v>1029</v>
      </c>
      <c r="H465" s="668">
        <v>312</v>
      </c>
      <c r="I465" s="666">
        <v>312</v>
      </c>
      <c r="J465" s="668"/>
      <c r="K465" s="668" t="s">
        <v>671</v>
      </c>
      <c r="L465" s="481">
        <v>2</v>
      </c>
      <c r="M465" s="481">
        <v>8</v>
      </c>
      <c r="N465" s="482">
        <v>41985</v>
      </c>
    </row>
    <row r="466" spans="1:14">
      <c r="A466" s="665" t="s">
        <v>1269</v>
      </c>
      <c r="B466" s="666">
        <v>45</v>
      </c>
      <c r="C466" s="199">
        <v>41981</v>
      </c>
      <c r="D466" s="199">
        <v>41981</v>
      </c>
      <c r="E466" s="668" t="s">
        <v>225</v>
      </c>
      <c r="F466" s="668" t="s">
        <v>1028</v>
      </c>
      <c r="G466" s="668" t="s">
        <v>639</v>
      </c>
      <c r="H466" s="668">
        <v>52</v>
      </c>
      <c r="I466" s="666">
        <v>52</v>
      </c>
      <c r="J466" s="668"/>
      <c r="K466" s="395" t="s">
        <v>671</v>
      </c>
      <c r="L466" s="484">
        <v>5</v>
      </c>
      <c r="M466" s="484">
        <v>35</v>
      </c>
      <c r="N466" s="482">
        <v>41981</v>
      </c>
    </row>
    <row r="467" spans="1:14">
      <c r="A467" s="665" t="s">
        <v>1269</v>
      </c>
      <c r="B467" s="666">
        <v>45</v>
      </c>
      <c r="C467" s="199">
        <v>41981</v>
      </c>
      <c r="D467" s="199">
        <v>41981</v>
      </c>
      <c r="E467" s="668" t="s">
        <v>173</v>
      </c>
      <c r="F467" s="668" t="s">
        <v>1028</v>
      </c>
      <c r="G467" s="669" t="s">
        <v>641</v>
      </c>
      <c r="H467" s="668">
        <v>14</v>
      </c>
      <c r="I467" s="666">
        <v>14</v>
      </c>
      <c r="J467" s="668"/>
      <c r="K467" s="668" t="s">
        <v>671</v>
      </c>
      <c r="L467" s="481">
        <v>2</v>
      </c>
      <c r="M467" s="481">
        <v>8</v>
      </c>
      <c r="N467" s="482">
        <v>41983</v>
      </c>
    </row>
    <row r="468" spans="1:14">
      <c r="A468" s="668" t="s">
        <v>1269</v>
      </c>
      <c r="B468" s="666">
        <v>45</v>
      </c>
      <c r="C468" s="199">
        <v>41981</v>
      </c>
      <c r="D468" s="199">
        <v>41981</v>
      </c>
      <c r="E468" s="670" t="s">
        <v>174</v>
      </c>
      <c r="F468" s="668" t="s">
        <v>1028</v>
      </c>
      <c r="G468" s="669" t="s">
        <v>641</v>
      </c>
      <c r="H468" s="671">
        <v>2</v>
      </c>
      <c r="I468" s="670"/>
      <c r="J468" s="395" t="s">
        <v>1033</v>
      </c>
      <c r="K468" s="668" t="s">
        <v>671</v>
      </c>
      <c r="L468" s="672">
        <v>2</v>
      </c>
      <c r="M468" s="672">
        <v>8</v>
      </c>
      <c r="N468" s="482">
        <v>41983</v>
      </c>
    </row>
    <row r="469" spans="1:14">
      <c r="A469" s="665" t="s">
        <v>1269</v>
      </c>
      <c r="B469" s="666">
        <v>45</v>
      </c>
      <c r="C469" s="199">
        <v>41981</v>
      </c>
      <c r="D469" s="199">
        <v>41981</v>
      </c>
      <c r="E469" s="668" t="s">
        <v>178</v>
      </c>
      <c r="F469" s="668" t="s">
        <v>1028</v>
      </c>
      <c r="G469" s="668" t="s">
        <v>1032</v>
      </c>
      <c r="H469" s="371">
        <v>18.8</v>
      </c>
      <c r="I469" s="485">
        <v>18.8</v>
      </c>
      <c r="J469" s="668"/>
      <c r="K469" s="668" t="s">
        <v>679</v>
      </c>
      <c r="L469" s="481">
        <v>4</v>
      </c>
      <c r="M469" s="481"/>
      <c r="N469" s="482">
        <v>41984</v>
      </c>
    </row>
    <row r="470" spans="1:14">
      <c r="A470" s="665" t="s">
        <v>1270</v>
      </c>
      <c r="B470" s="752" t="s">
        <v>681</v>
      </c>
      <c r="C470" s="199">
        <v>41981</v>
      </c>
      <c r="D470" s="199">
        <v>41981</v>
      </c>
      <c r="E470" s="667" t="s">
        <v>197</v>
      </c>
      <c r="F470" s="668" t="s">
        <v>1028</v>
      </c>
      <c r="G470" s="669" t="s">
        <v>640</v>
      </c>
      <c r="H470" s="668">
        <v>590</v>
      </c>
      <c r="I470" s="666">
        <v>590</v>
      </c>
      <c r="J470" s="668"/>
      <c r="K470" s="395" t="s">
        <v>671</v>
      </c>
      <c r="L470" s="481">
        <v>6</v>
      </c>
      <c r="M470" s="481">
        <v>42</v>
      </c>
      <c r="N470" s="482">
        <v>41983</v>
      </c>
    </row>
    <row r="471" spans="1:14">
      <c r="A471" s="668" t="s">
        <v>1270</v>
      </c>
      <c r="B471" s="752" t="s">
        <v>681</v>
      </c>
      <c r="C471" s="199">
        <v>41981</v>
      </c>
      <c r="D471" s="199">
        <v>41981</v>
      </c>
      <c r="E471" s="668" t="s">
        <v>179</v>
      </c>
      <c r="F471" s="668" t="s">
        <v>1028</v>
      </c>
      <c r="G471" s="668" t="s">
        <v>1029</v>
      </c>
      <c r="H471" s="668">
        <v>311</v>
      </c>
      <c r="I471" s="666">
        <v>311</v>
      </c>
      <c r="J471" s="668"/>
      <c r="K471" s="668" t="s">
        <v>671</v>
      </c>
      <c r="L471" s="481">
        <v>2</v>
      </c>
      <c r="M471" s="481">
        <v>8</v>
      </c>
      <c r="N471" s="482">
        <v>41985</v>
      </c>
    </row>
    <row r="472" spans="1:14">
      <c r="A472" s="685" t="s">
        <v>1270</v>
      </c>
      <c r="B472" s="752" t="s">
        <v>681</v>
      </c>
      <c r="C472" s="199">
        <v>41981</v>
      </c>
      <c r="D472" s="199">
        <v>41981</v>
      </c>
      <c r="E472" s="668" t="s">
        <v>225</v>
      </c>
      <c r="F472" s="668" t="s">
        <v>1028</v>
      </c>
      <c r="G472" s="668" t="s">
        <v>639</v>
      </c>
      <c r="H472" s="668">
        <v>69</v>
      </c>
      <c r="I472" s="666">
        <v>69</v>
      </c>
      <c r="J472" s="668"/>
      <c r="K472" s="395" t="s">
        <v>671</v>
      </c>
      <c r="L472" s="484">
        <v>5</v>
      </c>
      <c r="M472" s="484">
        <v>35</v>
      </c>
      <c r="N472" s="482">
        <v>41981</v>
      </c>
    </row>
    <row r="473" spans="1:14">
      <c r="A473" s="668" t="s">
        <v>1270</v>
      </c>
      <c r="B473" s="752" t="s">
        <v>681</v>
      </c>
      <c r="C473" s="199">
        <v>41981</v>
      </c>
      <c r="D473" s="199">
        <v>41981</v>
      </c>
      <c r="E473" s="668" t="s">
        <v>173</v>
      </c>
      <c r="F473" s="668" t="s">
        <v>1028</v>
      </c>
      <c r="G473" s="669" t="s">
        <v>641</v>
      </c>
      <c r="H473" s="668">
        <v>5</v>
      </c>
      <c r="I473" s="666">
        <v>5</v>
      </c>
      <c r="J473" s="668" t="s">
        <v>1031</v>
      </c>
      <c r="K473" s="668" t="s">
        <v>671</v>
      </c>
      <c r="L473" s="481">
        <v>2</v>
      </c>
      <c r="M473" s="481">
        <v>8</v>
      </c>
      <c r="N473" s="482">
        <v>41983</v>
      </c>
    </row>
    <row r="474" spans="1:14">
      <c r="A474" s="668" t="s">
        <v>1270</v>
      </c>
      <c r="B474" s="752" t="s">
        <v>681</v>
      </c>
      <c r="C474" s="199">
        <v>41981</v>
      </c>
      <c r="D474" s="199">
        <v>41981</v>
      </c>
      <c r="E474" s="670" t="s">
        <v>174</v>
      </c>
      <c r="F474" s="668" t="s">
        <v>1028</v>
      </c>
      <c r="G474" s="669" t="s">
        <v>641</v>
      </c>
      <c r="H474" s="671">
        <v>2</v>
      </c>
      <c r="I474" s="670">
        <v>2</v>
      </c>
      <c r="J474" s="395" t="s">
        <v>1031</v>
      </c>
      <c r="K474" s="668" t="s">
        <v>671</v>
      </c>
      <c r="L474" s="672">
        <v>2</v>
      </c>
      <c r="M474" s="672">
        <v>8</v>
      </c>
      <c r="N474" s="482">
        <v>41983</v>
      </c>
    </row>
    <row r="475" spans="1:14">
      <c r="A475" s="668" t="s">
        <v>1270</v>
      </c>
      <c r="B475" s="752" t="s">
        <v>681</v>
      </c>
      <c r="C475" s="199">
        <v>41981</v>
      </c>
      <c r="D475" s="199">
        <v>41981</v>
      </c>
      <c r="E475" s="668" t="s">
        <v>178</v>
      </c>
      <c r="F475" s="668" t="s">
        <v>1028</v>
      </c>
      <c r="G475" s="668" t="s">
        <v>1032</v>
      </c>
      <c r="H475" s="371">
        <v>4</v>
      </c>
      <c r="I475" s="485"/>
      <c r="J475" s="668" t="s">
        <v>1033</v>
      </c>
      <c r="K475" s="668" t="s">
        <v>679</v>
      </c>
      <c r="L475" s="481">
        <v>4</v>
      </c>
      <c r="M475" s="481"/>
      <c r="N475" s="482">
        <v>41984</v>
      </c>
    </row>
    <row r="476" spans="1:14">
      <c r="A476" s="665" t="s">
        <v>1270</v>
      </c>
      <c r="B476" s="666" t="s">
        <v>681</v>
      </c>
      <c r="C476" s="199">
        <v>41981</v>
      </c>
      <c r="D476" s="199">
        <v>41981</v>
      </c>
      <c r="E476" s="667" t="s">
        <v>175</v>
      </c>
      <c r="F476" s="665" t="s">
        <v>1028</v>
      </c>
      <c r="G476" s="673" t="s">
        <v>1034</v>
      </c>
      <c r="H476" s="268">
        <v>1.8</v>
      </c>
      <c r="I476" s="486">
        <v>1.8</v>
      </c>
      <c r="J476" s="674"/>
      <c r="K476" s="668" t="s">
        <v>671</v>
      </c>
      <c r="L476" s="672">
        <v>0.1</v>
      </c>
      <c r="M476" s="672"/>
      <c r="N476" s="482">
        <v>41984</v>
      </c>
    </row>
    <row r="477" spans="1:14">
      <c r="A477" s="665" t="s">
        <v>1270</v>
      </c>
      <c r="B477" s="666" t="s">
        <v>681</v>
      </c>
      <c r="C477" s="199">
        <v>41981</v>
      </c>
      <c r="D477" s="199">
        <v>41981</v>
      </c>
      <c r="E477" s="667" t="s">
        <v>175</v>
      </c>
      <c r="F477" s="665" t="s">
        <v>1028</v>
      </c>
      <c r="G477" s="673" t="s">
        <v>1034</v>
      </c>
      <c r="H477" s="268">
        <v>2.1</v>
      </c>
      <c r="I477" s="486">
        <v>2.1</v>
      </c>
      <c r="J477" s="674"/>
      <c r="K477" s="668" t="s">
        <v>671</v>
      </c>
      <c r="L477" s="672">
        <v>0.1</v>
      </c>
      <c r="M477" s="672"/>
      <c r="N477" s="482">
        <v>41984</v>
      </c>
    </row>
    <row r="478" spans="1:14">
      <c r="A478" s="668" t="s">
        <v>1271</v>
      </c>
      <c r="B478" s="666" t="s">
        <v>1199</v>
      </c>
      <c r="C478" s="199">
        <v>41981</v>
      </c>
      <c r="D478" s="199">
        <v>41981</v>
      </c>
      <c r="E478" s="667" t="s">
        <v>197</v>
      </c>
      <c r="F478" s="668" t="s">
        <v>1028</v>
      </c>
      <c r="G478" s="669" t="s">
        <v>640</v>
      </c>
      <c r="H478" s="668">
        <v>862</v>
      </c>
      <c r="I478" s="666">
        <v>862</v>
      </c>
      <c r="J478" s="668"/>
      <c r="K478" s="395" t="s">
        <v>671</v>
      </c>
      <c r="L478" s="481">
        <v>6</v>
      </c>
      <c r="M478" s="481">
        <v>42</v>
      </c>
      <c r="N478" s="482">
        <v>41983</v>
      </c>
    </row>
    <row r="479" spans="1:14">
      <c r="A479" s="668" t="s">
        <v>1271</v>
      </c>
      <c r="B479" s="666" t="s">
        <v>1199</v>
      </c>
      <c r="C479" s="199">
        <v>41981</v>
      </c>
      <c r="D479" s="199">
        <v>41981</v>
      </c>
      <c r="E479" s="668" t="s">
        <v>179</v>
      </c>
      <c r="F479" s="668" t="s">
        <v>1028</v>
      </c>
      <c r="G479" s="668" t="s">
        <v>1029</v>
      </c>
      <c r="H479" s="668">
        <v>242</v>
      </c>
      <c r="I479" s="666">
        <v>242</v>
      </c>
      <c r="J479" s="668"/>
      <c r="K479" s="668" t="s">
        <v>671</v>
      </c>
      <c r="L479" s="481">
        <v>2</v>
      </c>
      <c r="M479" s="481">
        <v>8</v>
      </c>
      <c r="N479" s="482">
        <v>41985</v>
      </c>
    </row>
    <row r="480" spans="1:14">
      <c r="A480" s="685" t="s">
        <v>1271</v>
      </c>
      <c r="B480" s="666" t="s">
        <v>1199</v>
      </c>
      <c r="C480" s="199">
        <v>41981</v>
      </c>
      <c r="D480" s="199">
        <v>41981</v>
      </c>
      <c r="E480" s="668" t="s">
        <v>225</v>
      </c>
      <c r="F480" s="668" t="s">
        <v>1028</v>
      </c>
      <c r="G480" s="668" t="s">
        <v>639</v>
      </c>
      <c r="H480" s="668">
        <v>377</v>
      </c>
      <c r="I480" s="666">
        <v>377</v>
      </c>
      <c r="J480" s="668"/>
      <c r="K480" s="395" t="s">
        <v>671</v>
      </c>
      <c r="L480" s="484">
        <v>5</v>
      </c>
      <c r="M480" s="484">
        <v>35</v>
      </c>
      <c r="N480" s="482">
        <v>41981</v>
      </c>
    </row>
    <row r="481" spans="1:14">
      <c r="A481" s="668" t="s">
        <v>1271</v>
      </c>
      <c r="B481" s="666" t="s">
        <v>1199</v>
      </c>
      <c r="C481" s="199">
        <v>41981</v>
      </c>
      <c r="D481" s="199">
        <v>41981</v>
      </c>
      <c r="E481" s="668" t="s">
        <v>173</v>
      </c>
      <c r="F481" s="668" t="s">
        <v>1028</v>
      </c>
      <c r="G481" s="669" t="s">
        <v>641</v>
      </c>
      <c r="H481" s="668">
        <v>24</v>
      </c>
      <c r="I481" s="666">
        <v>24</v>
      </c>
      <c r="J481" s="668"/>
      <c r="K481" s="668" t="s">
        <v>671</v>
      </c>
      <c r="L481" s="481">
        <v>2</v>
      </c>
      <c r="M481" s="481">
        <v>8</v>
      </c>
      <c r="N481" s="482">
        <v>41983</v>
      </c>
    </row>
    <row r="482" spans="1:14">
      <c r="A482" s="668" t="s">
        <v>1271</v>
      </c>
      <c r="B482" s="666" t="s">
        <v>1199</v>
      </c>
      <c r="C482" s="199">
        <v>41981</v>
      </c>
      <c r="D482" s="199">
        <v>41981</v>
      </c>
      <c r="E482" s="670" t="s">
        <v>174</v>
      </c>
      <c r="F482" s="668" t="s">
        <v>1028</v>
      </c>
      <c r="G482" s="669" t="s">
        <v>641</v>
      </c>
      <c r="H482" s="671">
        <v>8</v>
      </c>
      <c r="I482" s="670">
        <v>8</v>
      </c>
      <c r="J482" s="395" t="s">
        <v>1031</v>
      </c>
      <c r="K482" s="668" t="s">
        <v>671</v>
      </c>
      <c r="L482" s="672">
        <v>2</v>
      </c>
      <c r="M482" s="672">
        <v>8</v>
      </c>
      <c r="N482" s="482">
        <v>41983</v>
      </c>
    </row>
    <row r="483" spans="1:14">
      <c r="A483" s="668" t="s">
        <v>1271</v>
      </c>
      <c r="B483" s="666" t="s">
        <v>1199</v>
      </c>
      <c r="C483" s="199">
        <v>41981</v>
      </c>
      <c r="D483" s="199">
        <v>41981</v>
      </c>
      <c r="E483" s="668" t="s">
        <v>178</v>
      </c>
      <c r="F483" s="668" t="s">
        <v>1028</v>
      </c>
      <c r="G483" s="668" t="s">
        <v>1032</v>
      </c>
      <c r="H483" s="371">
        <v>4</v>
      </c>
      <c r="I483" s="485"/>
      <c r="J483" s="668" t="s">
        <v>1033</v>
      </c>
      <c r="K483" s="668" t="s">
        <v>679</v>
      </c>
      <c r="L483" s="481">
        <v>4</v>
      </c>
      <c r="M483" s="481"/>
      <c r="N483" s="482">
        <v>41984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5"/>
  <sheetViews>
    <sheetView topLeftCell="A34" workbookViewId="0">
      <selection activeCell="A64" sqref="A64:B64"/>
    </sheetView>
  </sheetViews>
  <sheetFormatPr defaultRowHeight="14"/>
  <cols>
    <col min="1" max="1" width="56.453125" customWidth="1"/>
    <col min="2" max="2" width="21.54296875" bestFit="1" customWidth="1"/>
  </cols>
  <sheetData>
    <row r="1" spans="1:2" ht="15">
      <c r="A1" s="1059" t="s">
        <v>1205</v>
      </c>
      <c r="B1" s="1059"/>
    </row>
    <row r="2" spans="1:2">
      <c r="A2" s="1060" t="s">
        <v>337</v>
      </c>
      <c r="B2" s="1060"/>
    </row>
    <row r="3" spans="1:2" ht="15">
      <c r="A3" s="262" t="s">
        <v>578</v>
      </c>
      <c r="B3" s="263" t="s">
        <v>7</v>
      </c>
    </row>
    <row r="4" spans="1:2">
      <c r="A4" s="1051" t="s">
        <v>549</v>
      </c>
      <c r="B4" s="1051"/>
    </row>
    <row r="5" spans="1:2" ht="14.25" customHeight="1">
      <c r="A5" s="264" t="s">
        <v>334</v>
      </c>
      <c r="B5" s="265">
        <v>8.3000000000000007</v>
      </c>
    </row>
    <row r="6" spans="1:2">
      <c r="A6" s="264" t="s">
        <v>335</v>
      </c>
      <c r="B6" s="265">
        <v>5.3</v>
      </c>
    </row>
    <row r="7" spans="1:2">
      <c r="A7" s="194" t="s">
        <v>8</v>
      </c>
      <c r="B7" s="265">
        <v>18.3</v>
      </c>
    </row>
    <row r="8" spans="1:2">
      <c r="A8" s="1051" t="s">
        <v>126</v>
      </c>
      <c r="B8" s="1051"/>
    </row>
    <row r="9" spans="1:2">
      <c r="A9" s="194" t="s">
        <v>333</v>
      </c>
      <c r="B9" s="887">
        <v>30.5</v>
      </c>
    </row>
    <row r="10" spans="1:2">
      <c r="A10" s="194" t="s">
        <v>330</v>
      </c>
      <c r="B10" s="266">
        <v>24.8</v>
      </c>
    </row>
    <row r="11" spans="1:2">
      <c r="A11" s="194" t="s">
        <v>331</v>
      </c>
      <c r="B11" s="266">
        <v>36.1</v>
      </c>
    </row>
    <row r="12" spans="1:2">
      <c r="A12" s="194" t="s">
        <v>332</v>
      </c>
      <c r="B12" s="266">
        <v>44.7</v>
      </c>
    </row>
    <row r="13" spans="1:2">
      <c r="A13" s="194" t="s">
        <v>328</v>
      </c>
      <c r="B13" s="266">
        <v>33.299999999999997</v>
      </c>
    </row>
    <row r="14" spans="1:2">
      <c r="A14" s="194" t="s">
        <v>329</v>
      </c>
      <c r="B14" s="266">
        <v>56</v>
      </c>
    </row>
    <row r="15" spans="1:2">
      <c r="A15" s="194" t="s">
        <v>321</v>
      </c>
      <c r="B15" s="266">
        <v>96</v>
      </c>
    </row>
    <row r="16" spans="1:2">
      <c r="A16" s="194" t="s">
        <v>323</v>
      </c>
      <c r="B16" s="266">
        <v>10.8</v>
      </c>
    </row>
    <row r="17" spans="1:2">
      <c r="A17" s="194" t="s">
        <v>343</v>
      </c>
      <c r="B17" s="266">
        <v>17.8</v>
      </c>
    </row>
    <row r="18" spans="1:2">
      <c r="A18" s="194" t="s">
        <v>324</v>
      </c>
      <c r="B18" s="265">
        <v>91</v>
      </c>
    </row>
    <row r="19" spans="1:2">
      <c r="A19" s="1051" t="s">
        <v>127</v>
      </c>
      <c r="B19" s="1052"/>
    </row>
    <row r="20" spans="1:2">
      <c r="A20" s="194" t="s">
        <v>325</v>
      </c>
      <c r="B20" s="498">
        <v>291</v>
      </c>
    </row>
    <row r="21" spans="1:2">
      <c r="A21" s="194" t="s">
        <v>338</v>
      </c>
      <c r="B21" s="498">
        <v>172</v>
      </c>
    </row>
    <row r="22" spans="1:2">
      <c r="A22" s="194" t="s">
        <v>326</v>
      </c>
      <c r="B22" s="498">
        <v>861</v>
      </c>
    </row>
    <row r="23" spans="1:2">
      <c r="A23" s="194" t="s">
        <v>327</v>
      </c>
      <c r="B23" s="498">
        <v>702</v>
      </c>
    </row>
    <row r="24" spans="1:2">
      <c r="A24" s="194" t="s">
        <v>319</v>
      </c>
      <c r="B24" s="498">
        <v>677</v>
      </c>
    </row>
    <row r="25" spans="1:2">
      <c r="A25" s="194" t="s">
        <v>320</v>
      </c>
      <c r="B25" s="498">
        <v>728</v>
      </c>
    </row>
    <row r="26" spans="1:2">
      <c r="A26" s="194" t="s">
        <v>339</v>
      </c>
      <c r="B26" s="498">
        <v>567</v>
      </c>
    </row>
    <row r="27" spans="1:2">
      <c r="A27" s="194" t="s">
        <v>340</v>
      </c>
      <c r="B27" s="498">
        <v>543</v>
      </c>
    </row>
    <row r="28" spans="1:2">
      <c r="A28" s="194" t="s">
        <v>341</v>
      </c>
      <c r="B28" s="498">
        <v>592</v>
      </c>
    </row>
    <row r="29" spans="1:2">
      <c r="A29" s="1051" t="s">
        <v>550</v>
      </c>
      <c r="B29" s="1052"/>
    </row>
    <row r="30" spans="1:2">
      <c r="A30" s="194" t="s">
        <v>145</v>
      </c>
      <c r="B30" s="592">
        <v>1.98</v>
      </c>
    </row>
    <row r="31" spans="1:2">
      <c r="A31" s="194" t="s">
        <v>344</v>
      </c>
      <c r="B31" s="592">
        <v>1.33</v>
      </c>
    </row>
    <row r="32" spans="1:2">
      <c r="A32" s="1051" t="s">
        <v>128</v>
      </c>
      <c r="B32" s="1052"/>
    </row>
    <row r="33" spans="1:2">
      <c r="A33" s="194" t="s">
        <v>124</v>
      </c>
      <c r="B33" s="265">
        <v>7.8</v>
      </c>
    </row>
    <row r="34" spans="1:2">
      <c r="A34" s="194" t="s">
        <v>342</v>
      </c>
      <c r="B34" s="265">
        <v>10.5</v>
      </c>
    </row>
    <row r="35" spans="1:2">
      <c r="A35" s="194" t="s">
        <v>125</v>
      </c>
      <c r="B35" s="266">
        <v>22.8</v>
      </c>
    </row>
    <row r="36" spans="1:2">
      <c r="A36" s="1051" t="s">
        <v>551</v>
      </c>
      <c r="B36" s="1051"/>
    </row>
    <row r="37" spans="1:2">
      <c r="A37" s="230" t="s">
        <v>552</v>
      </c>
      <c r="B37" s="976">
        <v>9.41</v>
      </c>
    </row>
    <row r="38" spans="1:2">
      <c r="A38" s="230" t="s">
        <v>553</v>
      </c>
      <c r="B38" s="976">
        <v>6.2</v>
      </c>
    </row>
    <row r="39" spans="1:2">
      <c r="A39" s="230" t="s">
        <v>555</v>
      </c>
      <c r="B39" s="976">
        <v>7.7</v>
      </c>
    </row>
    <row r="40" spans="1:2">
      <c r="A40" s="230" t="s">
        <v>554</v>
      </c>
      <c r="B40" s="976">
        <v>6.2</v>
      </c>
    </row>
    <row r="41" spans="1:2">
      <c r="A41" s="1051" t="s">
        <v>150</v>
      </c>
      <c r="B41" s="1051"/>
    </row>
    <row r="42" spans="1:2">
      <c r="A42" s="230" t="s">
        <v>552</v>
      </c>
      <c r="B42" s="592">
        <v>7.98</v>
      </c>
    </row>
    <row r="43" spans="1:2">
      <c r="A43" s="230" t="s">
        <v>943</v>
      </c>
      <c r="B43" s="592">
        <v>8.2799999999999994</v>
      </c>
    </row>
    <row r="44" spans="1:2">
      <c r="A44" s="230" t="s">
        <v>555</v>
      </c>
      <c r="B44" s="592">
        <v>7.7</v>
      </c>
    </row>
    <row r="45" spans="1:2">
      <c r="A45" s="230" t="s">
        <v>944</v>
      </c>
      <c r="B45" s="592">
        <v>6.2</v>
      </c>
    </row>
    <row r="46" spans="1:2">
      <c r="A46" s="1049" t="s">
        <v>556</v>
      </c>
      <c r="B46" s="1050"/>
    </row>
    <row r="47" spans="1:2">
      <c r="A47" s="230" t="s">
        <v>557</v>
      </c>
      <c r="B47" s="326">
        <v>0.373</v>
      </c>
    </row>
    <row r="48" spans="1:2">
      <c r="A48" s="230" t="s">
        <v>558</v>
      </c>
      <c r="B48" s="326">
        <v>0.63800000000000001</v>
      </c>
    </row>
    <row r="49" spans="1:4">
      <c r="A49" s="230" t="s">
        <v>559</v>
      </c>
      <c r="B49" s="326">
        <v>0.29299999999999998</v>
      </c>
    </row>
    <row r="50" spans="1:4">
      <c r="A50" s="230" t="s">
        <v>560</v>
      </c>
      <c r="B50" s="326">
        <v>0.35099999999999998</v>
      </c>
    </row>
    <row r="51" spans="1:4">
      <c r="A51" s="1051" t="s">
        <v>1454</v>
      </c>
      <c r="B51" s="1051"/>
    </row>
    <row r="52" spans="1:4">
      <c r="A52" s="680" t="s">
        <v>1439</v>
      </c>
      <c r="B52" s="1055" t="s">
        <v>1440</v>
      </c>
    </row>
    <row r="53" spans="1:4">
      <c r="A53" s="680" t="s">
        <v>196</v>
      </c>
      <c r="B53" s="1055"/>
    </row>
    <row r="54" spans="1:4">
      <c r="A54" s="680" t="s">
        <v>1441</v>
      </c>
      <c r="B54" s="1055"/>
    </row>
    <row r="55" spans="1:4">
      <c r="A55" s="680" t="s">
        <v>1442</v>
      </c>
      <c r="B55" s="1055" t="s">
        <v>1443</v>
      </c>
    </row>
    <row r="56" spans="1:4">
      <c r="A56" s="680" t="s">
        <v>1444</v>
      </c>
      <c r="B56" s="1055"/>
    </row>
    <row r="57" spans="1:4">
      <c r="A57" s="680" t="s">
        <v>1445</v>
      </c>
      <c r="B57" s="1056" t="s">
        <v>1446</v>
      </c>
    </row>
    <row r="58" spans="1:4">
      <c r="A58" s="680" t="s">
        <v>1447</v>
      </c>
      <c r="B58" s="1057"/>
    </row>
    <row r="59" spans="1:4">
      <c r="A59" s="680" t="s">
        <v>1448</v>
      </c>
      <c r="B59" s="1057"/>
      <c r="D59" s="54"/>
    </row>
    <row r="60" spans="1:4">
      <c r="A60" s="680" t="s">
        <v>1449</v>
      </c>
      <c r="B60" s="1058"/>
      <c r="D60" s="54"/>
    </row>
    <row r="61" spans="1:4">
      <c r="A61" s="680" t="s">
        <v>1450</v>
      </c>
      <c r="B61" s="986" t="s">
        <v>1451</v>
      </c>
      <c r="D61" s="54"/>
    </row>
    <row r="62" spans="1:4">
      <c r="A62" s="680" t="s">
        <v>1452</v>
      </c>
      <c r="B62" s="987" t="s">
        <v>1453</v>
      </c>
      <c r="D62" s="54"/>
    </row>
    <row r="63" spans="1:4">
      <c r="A63" s="1051" t="s">
        <v>579</v>
      </c>
      <c r="B63" s="1051"/>
    </row>
    <row r="64" spans="1:4">
      <c r="A64" s="1053" t="s">
        <v>1455</v>
      </c>
      <c r="B64" s="1054"/>
    </row>
    <row r="65" spans="1:2">
      <c r="A65" s="1053" t="s">
        <v>1456</v>
      </c>
      <c r="B65" s="1054"/>
    </row>
    <row r="66" spans="1:2">
      <c r="A66" s="1049" t="s">
        <v>577</v>
      </c>
      <c r="B66" s="1050"/>
    </row>
    <row r="67" spans="1:2">
      <c r="A67" s="333" t="s">
        <v>568</v>
      </c>
      <c r="B67" s="977">
        <v>52907</v>
      </c>
    </row>
    <row r="68" spans="1:2">
      <c r="A68" s="333" t="s">
        <v>569</v>
      </c>
      <c r="B68" s="977">
        <v>63229</v>
      </c>
    </row>
    <row r="69" spans="1:2">
      <c r="A69" s="333" t="s">
        <v>570</v>
      </c>
      <c r="B69" s="977">
        <v>-10322</v>
      </c>
    </row>
    <row r="70" spans="1:2">
      <c r="A70" s="333" t="s">
        <v>571</v>
      </c>
      <c r="B70" s="977">
        <v>3923</v>
      </c>
    </row>
    <row r="71" spans="1:2">
      <c r="A71" s="333" t="s">
        <v>572</v>
      </c>
      <c r="B71" s="977">
        <v>1841</v>
      </c>
    </row>
    <row r="72" spans="1:2">
      <c r="A72" s="333" t="s">
        <v>573</v>
      </c>
      <c r="B72" s="977">
        <v>2082</v>
      </c>
    </row>
    <row r="73" spans="1:2">
      <c r="A73" s="333" t="s">
        <v>574</v>
      </c>
      <c r="B73" s="977">
        <v>1537557</v>
      </c>
    </row>
    <row r="74" spans="1:2">
      <c r="A74" s="333" t="s">
        <v>575</v>
      </c>
      <c r="B74" s="977">
        <v>967137</v>
      </c>
    </row>
    <row r="75" spans="1:2">
      <c r="A75" s="333" t="s">
        <v>576</v>
      </c>
      <c r="B75" s="977">
        <v>570420</v>
      </c>
    </row>
  </sheetData>
  <mergeCells count="18">
    <mergeCell ref="A1:B1"/>
    <mergeCell ref="A4:B4"/>
    <mergeCell ref="A8:B8"/>
    <mergeCell ref="A19:B19"/>
    <mergeCell ref="A2:B2"/>
    <mergeCell ref="A66:B66"/>
    <mergeCell ref="A63:B63"/>
    <mergeCell ref="A29:B29"/>
    <mergeCell ref="A32:B32"/>
    <mergeCell ref="A51:B51"/>
    <mergeCell ref="A64:B64"/>
    <mergeCell ref="A65:B65"/>
    <mergeCell ref="A36:B36"/>
    <mergeCell ref="A41:B41"/>
    <mergeCell ref="A46:B46"/>
    <mergeCell ref="B52:B54"/>
    <mergeCell ref="B55:B56"/>
    <mergeCell ref="B57:B60"/>
  </mergeCells>
  <phoneticPr fontId="7" type="noConversion"/>
  <pageMargins left="0.5" right="0.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U60"/>
  <sheetViews>
    <sheetView zoomScale="80" zoomScaleNormal="80" workbookViewId="0">
      <selection activeCell="C36" sqref="C36:Q36"/>
    </sheetView>
  </sheetViews>
  <sheetFormatPr defaultColWidth="17.54296875" defaultRowHeight="14"/>
  <cols>
    <col min="1" max="1" width="17.08984375" customWidth="1"/>
    <col min="2" max="2" width="27.54296875" customWidth="1"/>
    <col min="3" max="3" width="9" customWidth="1"/>
    <col min="4" max="4" width="8.90625" customWidth="1"/>
    <col min="5" max="5" width="9" customWidth="1"/>
    <col min="6" max="6" width="8.90625" customWidth="1"/>
    <col min="7" max="7" width="9.453125" customWidth="1"/>
    <col min="8" max="8" width="9" customWidth="1"/>
    <col min="9" max="9" width="8.6328125" customWidth="1"/>
    <col min="10" max="10" width="8.36328125" customWidth="1"/>
    <col min="11" max="12" width="8.08984375" customWidth="1"/>
    <col min="13" max="13" width="9.453125" customWidth="1"/>
    <col min="14" max="14" width="9" customWidth="1"/>
    <col min="15" max="15" width="10.90625" customWidth="1"/>
    <col min="16" max="17" width="9" customWidth="1"/>
    <col min="18" max="18" width="10.08984375" customWidth="1"/>
    <col min="19" max="19" width="8" customWidth="1"/>
    <col min="20" max="20" width="12" customWidth="1"/>
    <col min="21" max="21" width="4.453125" customWidth="1"/>
  </cols>
  <sheetData>
    <row r="1" spans="1:21">
      <c r="A1" s="1118" t="s">
        <v>177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  <c r="Q1" s="1118"/>
      <c r="R1" s="1118"/>
    </row>
    <row r="2" spans="1:21">
      <c r="A2" s="88" t="s">
        <v>10</v>
      </c>
      <c r="B2" s="88" t="s">
        <v>176</v>
      </c>
      <c r="C2" s="448">
        <v>41645</v>
      </c>
      <c r="D2" s="448">
        <v>41680</v>
      </c>
      <c r="E2" s="448">
        <v>41724</v>
      </c>
      <c r="F2" s="448">
        <v>41750</v>
      </c>
      <c r="G2" s="448">
        <v>41778</v>
      </c>
      <c r="H2" s="448">
        <v>41806</v>
      </c>
      <c r="I2" s="449">
        <v>41827</v>
      </c>
      <c r="J2" s="449">
        <v>41849</v>
      </c>
      <c r="K2" s="449">
        <v>41855</v>
      </c>
      <c r="L2" s="448">
        <v>41869</v>
      </c>
      <c r="M2" s="448">
        <v>41890</v>
      </c>
      <c r="N2" s="450">
        <v>41897</v>
      </c>
      <c r="O2" s="450">
        <v>41932</v>
      </c>
      <c r="P2" s="450">
        <v>41961</v>
      </c>
      <c r="Q2" s="450">
        <v>41981</v>
      </c>
      <c r="R2" s="385" t="s">
        <v>16</v>
      </c>
      <c r="S2" s="386" t="s">
        <v>318</v>
      </c>
      <c r="T2" s="98"/>
      <c r="U2" s="365"/>
    </row>
    <row r="3" spans="1:21">
      <c r="A3" s="1120" t="s">
        <v>207</v>
      </c>
      <c r="B3" s="374" t="s">
        <v>195</v>
      </c>
      <c r="C3" s="776">
        <v>807</v>
      </c>
      <c r="D3" s="776">
        <v>1408</v>
      </c>
      <c r="E3" s="776">
        <v>829</v>
      </c>
      <c r="F3" s="776">
        <v>650</v>
      </c>
      <c r="G3" s="776">
        <v>747</v>
      </c>
      <c r="H3" s="776">
        <v>358</v>
      </c>
      <c r="I3" s="776">
        <v>538</v>
      </c>
      <c r="J3" s="776">
        <v>424</v>
      </c>
      <c r="K3" s="776">
        <v>439</v>
      </c>
      <c r="L3" s="776">
        <v>454</v>
      </c>
      <c r="M3" s="776">
        <v>547</v>
      </c>
      <c r="N3" s="776">
        <v>426</v>
      </c>
      <c r="O3" s="776">
        <v>508</v>
      </c>
      <c r="P3" s="776">
        <v>841</v>
      </c>
      <c r="Q3" s="776">
        <v>692</v>
      </c>
      <c r="R3" s="387">
        <f t="shared" ref="R3:R35" si="0">AVERAGE(C3:Q3)</f>
        <v>644.5333333333333</v>
      </c>
      <c r="S3" s="387">
        <f t="shared" ref="S3:S36" si="1">MEDIAN(C3:Q3)</f>
        <v>547</v>
      </c>
      <c r="T3" s="98"/>
      <c r="U3" s="365"/>
    </row>
    <row r="4" spans="1:21">
      <c r="A4" s="1124"/>
      <c r="B4" s="375" t="s">
        <v>179</v>
      </c>
      <c r="C4" s="776">
        <v>671</v>
      </c>
      <c r="D4" s="776">
        <v>944</v>
      </c>
      <c r="E4" s="776">
        <v>494</v>
      </c>
      <c r="F4" s="776">
        <v>357</v>
      </c>
      <c r="G4" s="776">
        <v>275</v>
      </c>
      <c r="H4" s="776">
        <v>198</v>
      </c>
      <c r="I4" s="776">
        <v>276</v>
      </c>
      <c r="J4" s="776">
        <v>266</v>
      </c>
      <c r="K4" s="776">
        <v>255</v>
      </c>
      <c r="L4" s="776">
        <v>230</v>
      </c>
      <c r="M4" s="776">
        <v>237</v>
      </c>
      <c r="N4" s="776">
        <v>259</v>
      </c>
      <c r="O4" s="776">
        <v>318</v>
      </c>
      <c r="P4" s="776">
        <v>566</v>
      </c>
      <c r="Q4" s="776">
        <v>410</v>
      </c>
      <c r="R4" s="387">
        <f t="shared" si="0"/>
        <v>383.73333333333335</v>
      </c>
      <c r="S4" s="387">
        <f t="shared" si="1"/>
        <v>276</v>
      </c>
      <c r="T4" s="98"/>
      <c r="U4" s="365"/>
    </row>
    <row r="5" spans="1:21">
      <c r="A5" s="1124"/>
      <c r="B5" s="369" t="s">
        <v>225</v>
      </c>
      <c r="C5" s="776">
        <v>19</v>
      </c>
      <c r="D5" s="776">
        <v>111</v>
      </c>
      <c r="E5" s="776">
        <v>79</v>
      </c>
      <c r="F5" s="776">
        <v>40</v>
      </c>
      <c r="G5" s="776">
        <v>33</v>
      </c>
      <c r="H5" s="776">
        <v>21</v>
      </c>
      <c r="I5" s="776">
        <v>24</v>
      </c>
      <c r="J5" s="776">
        <v>38</v>
      </c>
      <c r="K5" s="776">
        <v>54</v>
      </c>
      <c r="L5" s="776">
        <v>23</v>
      </c>
      <c r="M5" s="776">
        <v>46</v>
      </c>
      <c r="N5" s="776">
        <v>14</v>
      </c>
      <c r="O5" s="776">
        <v>8</v>
      </c>
      <c r="P5" s="776">
        <v>19</v>
      </c>
      <c r="Q5" s="776">
        <v>21</v>
      </c>
      <c r="R5" s="387">
        <f t="shared" si="0"/>
        <v>36.666666666666664</v>
      </c>
      <c r="S5" s="387">
        <f t="shared" si="1"/>
        <v>24</v>
      </c>
      <c r="T5" s="98"/>
      <c r="U5" s="365"/>
    </row>
    <row r="6" spans="1:21">
      <c r="A6" s="1124"/>
      <c r="B6" s="374" t="s">
        <v>173</v>
      </c>
      <c r="C6" s="776">
        <v>8</v>
      </c>
      <c r="D6" s="776">
        <v>33</v>
      </c>
      <c r="E6" s="776">
        <v>9</v>
      </c>
      <c r="F6" s="776">
        <v>49</v>
      </c>
      <c r="G6" s="776">
        <v>87</v>
      </c>
      <c r="H6" s="776">
        <v>35</v>
      </c>
      <c r="I6" s="776">
        <v>41</v>
      </c>
      <c r="J6" s="776">
        <v>52</v>
      </c>
      <c r="K6" s="776">
        <v>21</v>
      </c>
      <c r="L6" s="776">
        <v>31</v>
      </c>
      <c r="M6" s="776">
        <v>25</v>
      </c>
      <c r="N6" s="776">
        <v>11</v>
      </c>
      <c r="O6" s="776">
        <v>9</v>
      </c>
      <c r="P6" s="776">
        <v>7</v>
      </c>
      <c r="Q6" s="776">
        <v>8</v>
      </c>
      <c r="R6" s="387">
        <f t="shared" si="0"/>
        <v>28.4</v>
      </c>
      <c r="S6" s="387">
        <f t="shared" si="1"/>
        <v>25</v>
      </c>
      <c r="T6" s="98"/>
      <c r="U6" s="365"/>
    </row>
    <row r="7" spans="1:21">
      <c r="A7" s="1124"/>
      <c r="B7" s="376" t="s">
        <v>174</v>
      </c>
      <c r="C7" s="777">
        <v>5</v>
      </c>
      <c r="D7" s="777">
        <v>11</v>
      </c>
      <c r="E7" s="777">
        <v>2</v>
      </c>
      <c r="F7" s="777">
        <v>3</v>
      </c>
      <c r="G7" s="777">
        <v>10</v>
      </c>
      <c r="H7" s="777">
        <v>8</v>
      </c>
      <c r="I7" s="777">
        <v>15</v>
      </c>
      <c r="J7" s="777">
        <v>16</v>
      </c>
      <c r="K7" s="777">
        <v>2</v>
      </c>
      <c r="L7" s="777">
        <v>8</v>
      </c>
      <c r="M7" s="777">
        <v>15</v>
      </c>
      <c r="N7" s="777">
        <v>14</v>
      </c>
      <c r="O7" s="777">
        <v>9</v>
      </c>
      <c r="P7" s="777">
        <v>5</v>
      </c>
      <c r="Q7" s="777">
        <v>2</v>
      </c>
      <c r="R7" s="387">
        <f t="shared" si="0"/>
        <v>8.3333333333333339</v>
      </c>
      <c r="S7" s="387">
        <f t="shared" si="1"/>
        <v>8</v>
      </c>
      <c r="T7" s="98"/>
      <c r="U7" s="365"/>
    </row>
    <row r="8" spans="1:21">
      <c r="A8" s="1125"/>
      <c r="B8" s="376" t="s">
        <v>178</v>
      </c>
      <c r="C8" s="381">
        <v>4</v>
      </c>
      <c r="D8" s="381">
        <v>11.4</v>
      </c>
      <c r="E8" s="381">
        <v>4</v>
      </c>
      <c r="F8" s="381">
        <v>18.399999999999999</v>
      </c>
      <c r="G8" s="381">
        <v>38</v>
      </c>
      <c r="H8" s="381">
        <v>15.8</v>
      </c>
      <c r="I8" s="381">
        <v>11.4</v>
      </c>
      <c r="J8" s="381">
        <v>21.3</v>
      </c>
      <c r="K8" s="381">
        <v>14</v>
      </c>
      <c r="L8" s="381">
        <v>18.8</v>
      </c>
      <c r="M8" s="381">
        <v>8.9</v>
      </c>
      <c r="N8" s="381">
        <v>8.8000000000000007</v>
      </c>
      <c r="O8" s="381">
        <v>4.4000000000000004</v>
      </c>
      <c r="P8" s="381">
        <v>4</v>
      </c>
      <c r="Q8" s="381">
        <v>4</v>
      </c>
      <c r="R8" s="387">
        <f t="shared" si="0"/>
        <v>12.480000000000002</v>
      </c>
      <c r="S8" s="387">
        <f t="shared" si="1"/>
        <v>11.4</v>
      </c>
      <c r="T8" s="98"/>
      <c r="U8" s="365"/>
    </row>
    <row r="9" spans="1:21">
      <c r="A9" s="1126" t="s">
        <v>208</v>
      </c>
      <c r="B9" s="377" t="s">
        <v>195</v>
      </c>
      <c r="C9" s="776">
        <v>756</v>
      </c>
      <c r="D9" s="776">
        <v>855</v>
      </c>
      <c r="E9" s="776">
        <v>896</v>
      </c>
      <c r="F9" s="776">
        <v>571</v>
      </c>
      <c r="G9" s="776">
        <v>785</v>
      </c>
      <c r="H9" s="776">
        <v>529</v>
      </c>
      <c r="I9" s="776">
        <v>580</v>
      </c>
      <c r="J9" s="776">
        <v>399</v>
      </c>
      <c r="K9" s="776">
        <v>440</v>
      </c>
      <c r="L9" s="776">
        <v>463</v>
      </c>
      <c r="M9" s="776">
        <v>388</v>
      </c>
      <c r="N9" s="776">
        <v>301</v>
      </c>
      <c r="O9" s="776">
        <v>471</v>
      </c>
      <c r="P9" s="776">
        <v>581</v>
      </c>
      <c r="Q9" s="776">
        <v>892</v>
      </c>
      <c r="R9" s="387">
        <f t="shared" si="0"/>
        <v>593.79999999999995</v>
      </c>
      <c r="S9" s="387">
        <f t="shared" si="1"/>
        <v>571</v>
      </c>
      <c r="T9" s="98"/>
      <c r="U9" s="365"/>
    </row>
    <row r="10" spans="1:21">
      <c r="A10" s="1127"/>
      <c r="B10" s="378" t="s">
        <v>179</v>
      </c>
      <c r="C10" s="776">
        <v>595</v>
      </c>
      <c r="D10" s="776">
        <v>630</v>
      </c>
      <c r="E10" s="776">
        <v>661</v>
      </c>
      <c r="F10" s="776">
        <v>279</v>
      </c>
      <c r="G10" s="776">
        <v>363</v>
      </c>
      <c r="H10" s="776">
        <v>265</v>
      </c>
      <c r="I10" s="776">
        <v>326</v>
      </c>
      <c r="J10" s="776">
        <v>126</v>
      </c>
      <c r="K10" s="776">
        <v>199</v>
      </c>
      <c r="L10" s="776">
        <v>104</v>
      </c>
      <c r="M10" s="776">
        <v>72</v>
      </c>
      <c r="N10" s="776">
        <v>81</v>
      </c>
      <c r="O10" s="776">
        <v>43</v>
      </c>
      <c r="P10" s="776">
        <v>359</v>
      </c>
      <c r="Q10" s="776">
        <v>667</v>
      </c>
      <c r="R10" s="387">
        <f t="shared" si="0"/>
        <v>318</v>
      </c>
      <c r="S10" s="387">
        <f t="shared" si="1"/>
        <v>279</v>
      </c>
      <c r="T10" s="98"/>
      <c r="U10" s="365"/>
    </row>
    <row r="11" spans="1:21">
      <c r="A11" s="1127"/>
      <c r="B11" s="373" t="s">
        <v>225</v>
      </c>
      <c r="C11" s="776">
        <v>15</v>
      </c>
      <c r="D11" s="776">
        <v>11</v>
      </c>
      <c r="E11" s="776">
        <v>62</v>
      </c>
      <c r="F11" s="776">
        <v>21</v>
      </c>
      <c r="G11" s="776">
        <v>21</v>
      </c>
      <c r="H11" s="776">
        <v>19</v>
      </c>
      <c r="I11" s="776">
        <v>7</v>
      </c>
      <c r="J11" s="776">
        <v>32</v>
      </c>
      <c r="K11" s="776">
        <v>40</v>
      </c>
      <c r="L11" s="776">
        <v>19</v>
      </c>
      <c r="M11" s="776">
        <v>33</v>
      </c>
      <c r="N11" s="776">
        <v>9</v>
      </c>
      <c r="O11" s="776">
        <v>12</v>
      </c>
      <c r="P11" s="776">
        <v>11</v>
      </c>
      <c r="Q11" s="776">
        <v>38</v>
      </c>
      <c r="R11" s="387">
        <f t="shared" si="0"/>
        <v>23.333333333333332</v>
      </c>
      <c r="S11" s="387">
        <f t="shared" si="1"/>
        <v>19</v>
      </c>
      <c r="T11" s="98"/>
      <c r="U11" s="365"/>
    </row>
    <row r="12" spans="1:21">
      <c r="A12" s="1127"/>
      <c r="B12" s="377" t="s">
        <v>173</v>
      </c>
      <c r="C12" s="776">
        <v>5</v>
      </c>
      <c r="D12" s="776">
        <v>20</v>
      </c>
      <c r="E12" s="776">
        <v>3</v>
      </c>
      <c r="F12" s="776">
        <v>26</v>
      </c>
      <c r="G12" s="776">
        <v>42</v>
      </c>
      <c r="H12" s="776">
        <v>23</v>
      </c>
      <c r="I12" s="776">
        <v>2</v>
      </c>
      <c r="J12" s="776">
        <v>37</v>
      </c>
      <c r="K12" s="776">
        <v>26</v>
      </c>
      <c r="L12" s="776">
        <v>37</v>
      </c>
      <c r="M12" s="776">
        <v>19</v>
      </c>
      <c r="N12" s="776">
        <v>16</v>
      </c>
      <c r="O12" s="776">
        <v>12</v>
      </c>
      <c r="P12" s="776">
        <v>14</v>
      </c>
      <c r="Q12" s="776">
        <v>16</v>
      </c>
      <c r="R12" s="387">
        <f t="shared" si="0"/>
        <v>19.866666666666667</v>
      </c>
      <c r="S12" s="387">
        <f t="shared" si="1"/>
        <v>19</v>
      </c>
      <c r="T12" s="98"/>
      <c r="U12" s="365"/>
    </row>
    <row r="13" spans="1:21">
      <c r="A13" s="1127"/>
      <c r="B13" s="379" t="s">
        <v>174</v>
      </c>
      <c r="C13" s="777">
        <v>2</v>
      </c>
      <c r="D13" s="777">
        <v>7</v>
      </c>
      <c r="E13" s="777">
        <v>4</v>
      </c>
      <c r="F13" s="777">
        <v>2</v>
      </c>
      <c r="G13" s="777">
        <v>6</v>
      </c>
      <c r="H13" s="777">
        <v>15</v>
      </c>
      <c r="I13" s="777">
        <v>2</v>
      </c>
      <c r="J13" s="777">
        <v>12</v>
      </c>
      <c r="K13" s="777">
        <v>2</v>
      </c>
      <c r="L13" s="777">
        <v>2</v>
      </c>
      <c r="M13" s="777">
        <v>8</v>
      </c>
      <c r="N13" s="777">
        <v>5</v>
      </c>
      <c r="O13" s="777">
        <v>6</v>
      </c>
      <c r="P13" s="777">
        <v>2</v>
      </c>
      <c r="Q13" s="777">
        <v>9</v>
      </c>
      <c r="R13" s="387">
        <f t="shared" si="0"/>
        <v>5.6</v>
      </c>
      <c r="S13" s="387">
        <f t="shared" si="1"/>
        <v>5</v>
      </c>
      <c r="T13" s="98"/>
      <c r="U13" s="365"/>
    </row>
    <row r="14" spans="1:21">
      <c r="A14" s="1128"/>
      <c r="B14" s="379" t="s">
        <v>178</v>
      </c>
      <c r="C14" s="381">
        <v>4</v>
      </c>
      <c r="D14" s="381">
        <v>5</v>
      </c>
      <c r="E14" s="381">
        <v>4</v>
      </c>
      <c r="F14" s="381">
        <v>8.4</v>
      </c>
      <c r="G14" s="381">
        <v>16</v>
      </c>
      <c r="H14" s="381">
        <v>19</v>
      </c>
      <c r="I14" s="381">
        <v>7</v>
      </c>
      <c r="J14" s="381">
        <v>11.7</v>
      </c>
      <c r="K14" s="381">
        <v>16.7</v>
      </c>
      <c r="L14" s="381">
        <v>10.8</v>
      </c>
      <c r="M14" s="381">
        <v>7.6</v>
      </c>
      <c r="N14" s="381">
        <v>8.1999999999999993</v>
      </c>
      <c r="O14" s="381">
        <v>4</v>
      </c>
      <c r="P14" s="381">
        <v>14.6</v>
      </c>
      <c r="Q14" s="381">
        <v>21.2</v>
      </c>
      <c r="R14" s="387">
        <f t="shared" si="0"/>
        <v>10.546666666666665</v>
      </c>
      <c r="S14" s="387">
        <f t="shared" si="1"/>
        <v>8.4</v>
      </c>
      <c r="T14" s="98"/>
      <c r="U14" s="365"/>
    </row>
    <row r="15" spans="1:21">
      <c r="A15" s="1120" t="s">
        <v>901</v>
      </c>
      <c r="B15" s="374" t="s">
        <v>195</v>
      </c>
      <c r="C15" s="776">
        <v>763</v>
      </c>
      <c r="D15" s="776">
        <v>1315</v>
      </c>
      <c r="E15" s="776">
        <v>1214</v>
      </c>
      <c r="F15" s="776">
        <v>786</v>
      </c>
      <c r="G15" s="776">
        <v>656</v>
      </c>
      <c r="H15" s="776">
        <v>491</v>
      </c>
      <c r="I15" s="776">
        <v>539</v>
      </c>
      <c r="J15" s="776">
        <v>538</v>
      </c>
      <c r="K15" s="776">
        <v>513</v>
      </c>
      <c r="L15" s="776">
        <v>611</v>
      </c>
      <c r="M15" s="776">
        <v>509</v>
      </c>
      <c r="N15" s="776">
        <v>548</v>
      </c>
      <c r="O15" s="776">
        <v>493</v>
      </c>
      <c r="P15" s="776">
        <v>583</v>
      </c>
      <c r="Q15" s="776">
        <v>590</v>
      </c>
      <c r="R15" s="387">
        <f t="shared" si="0"/>
        <v>676.6</v>
      </c>
      <c r="S15" s="387">
        <f t="shared" si="1"/>
        <v>583</v>
      </c>
      <c r="T15" s="98"/>
      <c r="U15" s="365"/>
    </row>
    <row r="16" spans="1:21">
      <c r="A16" s="1121"/>
      <c r="B16" s="375" t="s">
        <v>179</v>
      </c>
      <c r="C16" s="776">
        <v>480</v>
      </c>
      <c r="D16" s="776">
        <v>861</v>
      </c>
      <c r="E16" s="776">
        <v>593</v>
      </c>
      <c r="F16" s="776">
        <v>442</v>
      </c>
      <c r="G16" s="776">
        <v>311</v>
      </c>
      <c r="H16" s="776">
        <v>190</v>
      </c>
      <c r="I16" s="776">
        <v>158</v>
      </c>
      <c r="J16" s="776">
        <v>205</v>
      </c>
      <c r="K16" s="776">
        <v>219</v>
      </c>
      <c r="L16" s="776">
        <v>155</v>
      </c>
      <c r="M16" s="776">
        <v>153</v>
      </c>
      <c r="N16" s="776">
        <v>152</v>
      </c>
      <c r="O16" s="776">
        <v>187</v>
      </c>
      <c r="P16" s="776">
        <v>188</v>
      </c>
      <c r="Q16" s="776">
        <v>311</v>
      </c>
      <c r="R16" s="387">
        <f t="shared" si="0"/>
        <v>307</v>
      </c>
      <c r="S16" s="387">
        <f t="shared" si="1"/>
        <v>205</v>
      </c>
      <c r="T16" s="98"/>
      <c r="U16" s="365"/>
    </row>
    <row r="17" spans="1:21">
      <c r="A17" s="1124"/>
      <c r="B17" s="479" t="s">
        <v>225</v>
      </c>
      <c r="C17" s="776">
        <v>80</v>
      </c>
      <c r="D17" s="776">
        <v>66</v>
      </c>
      <c r="E17" s="776">
        <v>216</v>
      </c>
      <c r="F17" s="776">
        <v>78</v>
      </c>
      <c r="G17" s="776">
        <v>15</v>
      </c>
      <c r="H17" s="776">
        <v>81</v>
      </c>
      <c r="I17" s="776">
        <v>107</v>
      </c>
      <c r="J17" s="776">
        <v>96</v>
      </c>
      <c r="K17" s="776">
        <v>27</v>
      </c>
      <c r="L17" s="776">
        <v>106</v>
      </c>
      <c r="M17" s="776">
        <v>125</v>
      </c>
      <c r="N17" s="776">
        <v>123</v>
      </c>
      <c r="O17" s="776">
        <v>43</v>
      </c>
      <c r="P17" s="776">
        <v>85</v>
      </c>
      <c r="Q17" s="776">
        <v>69</v>
      </c>
      <c r="R17" s="387">
        <f t="shared" si="0"/>
        <v>87.8</v>
      </c>
      <c r="S17" s="387">
        <f t="shared" si="1"/>
        <v>81</v>
      </c>
      <c r="T17" s="98"/>
      <c r="U17" s="365"/>
    </row>
    <row r="18" spans="1:21">
      <c r="A18" s="1124"/>
      <c r="B18" s="374" t="s">
        <v>173</v>
      </c>
      <c r="C18" s="776">
        <v>51</v>
      </c>
      <c r="D18" s="776">
        <v>17</v>
      </c>
      <c r="E18" s="776">
        <v>27</v>
      </c>
      <c r="F18" s="776">
        <v>12</v>
      </c>
      <c r="G18" s="776">
        <v>16</v>
      </c>
      <c r="H18" s="776">
        <v>21</v>
      </c>
      <c r="I18" s="776">
        <v>34</v>
      </c>
      <c r="J18" s="776">
        <v>38</v>
      </c>
      <c r="K18" s="776">
        <v>18</v>
      </c>
      <c r="L18" s="776">
        <v>35</v>
      </c>
      <c r="M18" s="776">
        <v>35</v>
      </c>
      <c r="N18" s="776">
        <v>40</v>
      </c>
      <c r="O18" s="776">
        <v>18</v>
      </c>
      <c r="P18" s="776">
        <v>5</v>
      </c>
      <c r="Q18" s="776">
        <v>5</v>
      </c>
      <c r="R18" s="387">
        <f t="shared" si="0"/>
        <v>24.8</v>
      </c>
      <c r="S18" s="387">
        <f t="shared" si="1"/>
        <v>21</v>
      </c>
      <c r="T18" s="98"/>
      <c r="U18" s="365"/>
    </row>
    <row r="19" spans="1:21">
      <c r="A19" s="1124"/>
      <c r="B19" s="376" t="s">
        <v>174</v>
      </c>
      <c r="C19" s="777">
        <v>4</v>
      </c>
      <c r="D19" s="777">
        <v>11</v>
      </c>
      <c r="E19" s="777">
        <v>2</v>
      </c>
      <c r="F19" s="777">
        <v>2</v>
      </c>
      <c r="G19" s="777">
        <v>4</v>
      </c>
      <c r="H19" s="777">
        <v>6</v>
      </c>
      <c r="I19" s="777">
        <v>22</v>
      </c>
      <c r="J19" s="777">
        <v>9</v>
      </c>
      <c r="K19" s="777">
        <v>2</v>
      </c>
      <c r="L19" s="777">
        <v>5</v>
      </c>
      <c r="M19" s="777">
        <v>16</v>
      </c>
      <c r="N19" s="777">
        <v>15</v>
      </c>
      <c r="O19" s="777">
        <v>2</v>
      </c>
      <c r="P19" s="777">
        <v>2</v>
      </c>
      <c r="Q19" s="777">
        <v>2</v>
      </c>
      <c r="R19" s="387">
        <f t="shared" si="0"/>
        <v>6.9333333333333336</v>
      </c>
      <c r="S19" s="387">
        <f t="shared" si="1"/>
        <v>4</v>
      </c>
      <c r="T19" s="98"/>
      <c r="U19" s="365"/>
    </row>
    <row r="20" spans="1:21">
      <c r="A20" s="1124"/>
      <c r="B20" s="376" t="s">
        <v>178</v>
      </c>
      <c r="C20" s="381">
        <v>4</v>
      </c>
      <c r="D20" s="381">
        <v>4</v>
      </c>
      <c r="E20" s="381">
        <v>4</v>
      </c>
      <c r="F20" s="381">
        <v>4</v>
      </c>
      <c r="G20" s="381">
        <v>4</v>
      </c>
      <c r="H20" s="381">
        <v>11.8</v>
      </c>
      <c r="I20" s="381">
        <v>8.8000000000000007</v>
      </c>
      <c r="J20" s="381">
        <v>7.5</v>
      </c>
      <c r="K20" s="381">
        <v>6.4</v>
      </c>
      <c r="L20" s="381">
        <v>7</v>
      </c>
      <c r="M20" s="381">
        <v>4</v>
      </c>
      <c r="N20" s="381">
        <v>4.5999999999999996</v>
      </c>
      <c r="O20" s="381">
        <v>4</v>
      </c>
      <c r="P20" s="381">
        <v>4</v>
      </c>
      <c r="Q20" s="381">
        <v>4</v>
      </c>
      <c r="R20" s="387">
        <f t="shared" si="0"/>
        <v>5.4733333333333327</v>
      </c>
      <c r="S20" s="387">
        <f t="shared" si="1"/>
        <v>4</v>
      </c>
      <c r="T20" s="156"/>
      <c r="U20" s="365"/>
    </row>
    <row r="21" spans="1:21" s="751" customFormat="1">
      <c r="A21" s="1124"/>
      <c r="B21" s="380" t="s">
        <v>175</v>
      </c>
      <c r="C21" s="455">
        <v>4.4000000000000004</v>
      </c>
      <c r="D21" s="455">
        <v>2.1</v>
      </c>
      <c r="E21" s="455">
        <v>2.7</v>
      </c>
      <c r="F21" s="455">
        <v>1.8</v>
      </c>
      <c r="G21" s="455">
        <v>7.1</v>
      </c>
      <c r="H21" s="455">
        <v>3.2</v>
      </c>
      <c r="I21" s="455">
        <v>4.7</v>
      </c>
      <c r="J21" s="455">
        <v>18</v>
      </c>
      <c r="K21" s="455">
        <v>15.3</v>
      </c>
      <c r="L21" s="455">
        <v>3.5</v>
      </c>
      <c r="M21" s="455">
        <v>4.0999999999999996</v>
      </c>
      <c r="N21" s="455">
        <v>4.0999999999999996</v>
      </c>
      <c r="O21" s="455">
        <v>4.0999999999999996</v>
      </c>
      <c r="P21" s="455">
        <v>1.8</v>
      </c>
      <c r="Q21" s="455">
        <v>1.8</v>
      </c>
      <c r="R21" s="387">
        <f t="shared" si="0"/>
        <v>5.2466666666666653</v>
      </c>
      <c r="S21" s="387">
        <f t="shared" si="1"/>
        <v>4.0999999999999996</v>
      </c>
      <c r="T21" s="156"/>
      <c r="U21" s="365"/>
    </row>
    <row r="22" spans="1:21" s="751" customFormat="1">
      <c r="A22" s="1124"/>
      <c r="B22" s="380" t="s">
        <v>175</v>
      </c>
      <c r="C22" s="455">
        <v>5.3</v>
      </c>
      <c r="D22" s="455">
        <v>2.7</v>
      </c>
      <c r="E22" s="455">
        <v>2.1</v>
      </c>
      <c r="F22" s="455">
        <v>2.1</v>
      </c>
      <c r="G22" s="455">
        <v>6.8</v>
      </c>
      <c r="H22" s="455">
        <v>3.8</v>
      </c>
      <c r="I22" s="455">
        <v>4.9000000000000004</v>
      </c>
      <c r="J22" s="455">
        <v>18.600000000000001</v>
      </c>
      <c r="K22" s="455">
        <v>14.2</v>
      </c>
      <c r="L22" s="455">
        <v>3.6</v>
      </c>
      <c r="M22" s="455">
        <v>4.0999999999999996</v>
      </c>
      <c r="N22" s="455">
        <v>4.3</v>
      </c>
      <c r="O22" s="455">
        <v>4.0999999999999996</v>
      </c>
      <c r="P22" s="455">
        <v>1.9</v>
      </c>
      <c r="Q22" s="455">
        <v>2.1</v>
      </c>
      <c r="R22" s="387">
        <f t="shared" si="0"/>
        <v>5.3733333333333322</v>
      </c>
      <c r="S22" s="387">
        <f t="shared" si="1"/>
        <v>4.0999999999999996</v>
      </c>
      <c r="T22" s="156"/>
      <c r="U22" s="365"/>
    </row>
    <row r="23" spans="1:21">
      <c r="A23" s="1125"/>
      <c r="B23" s="775" t="s">
        <v>1372</v>
      </c>
      <c r="C23" s="778">
        <f>AVERAGE(C21:C22)</f>
        <v>4.8499999999999996</v>
      </c>
      <c r="D23" s="778">
        <f t="shared" ref="D23:Q23" si="2">AVERAGE(D21:D22)</f>
        <v>2.4000000000000004</v>
      </c>
      <c r="E23" s="778">
        <f t="shared" si="2"/>
        <v>2.4000000000000004</v>
      </c>
      <c r="F23" s="778">
        <f t="shared" si="2"/>
        <v>1.9500000000000002</v>
      </c>
      <c r="G23" s="778">
        <f t="shared" si="2"/>
        <v>6.9499999999999993</v>
      </c>
      <c r="H23" s="778">
        <f t="shared" si="2"/>
        <v>3.5</v>
      </c>
      <c r="I23" s="778">
        <f t="shared" si="2"/>
        <v>4.8000000000000007</v>
      </c>
      <c r="J23" s="778">
        <f t="shared" si="2"/>
        <v>18.3</v>
      </c>
      <c r="K23" s="778">
        <f t="shared" si="2"/>
        <v>14.75</v>
      </c>
      <c r="L23" s="778">
        <f t="shared" si="2"/>
        <v>3.55</v>
      </c>
      <c r="M23" s="778">
        <f t="shared" si="2"/>
        <v>4.0999999999999996</v>
      </c>
      <c r="N23" s="778">
        <f t="shared" si="2"/>
        <v>4.1999999999999993</v>
      </c>
      <c r="O23" s="778">
        <f t="shared" si="2"/>
        <v>4.0999999999999996</v>
      </c>
      <c r="P23" s="778">
        <f t="shared" si="2"/>
        <v>1.85</v>
      </c>
      <c r="Q23" s="778">
        <f t="shared" si="2"/>
        <v>1.9500000000000002</v>
      </c>
      <c r="R23" s="387">
        <f t="shared" si="0"/>
        <v>5.31</v>
      </c>
      <c r="S23" s="387">
        <f t="shared" si="1"/>
        <v>4.0999999999999996</v>
      </c>
      <c r="T23" s="156"/>
      <c r="U23" s="367"/>
    </row>
    <row r="24" spans="1:21">
      <c r="A24" s="1126" t="s">
        <v>902</v>
      </c>
      <c r="B24" s="377" t="s">
        <v>195</v>
      </c>
      <c r="C24" s="776">
        <v>990</v>
      </c>
      <c r="D24" s="776">
        <v>1300</v>
      </c>
      <c r="E24" s="776">
        <v>1012</v>
      </c>
      <c r="F24" s="776">
        <v>824</v>
      </c>
      <c r="G24" s="776">
        <v>777</v>
      </c>
      <c r="H24" s="776">
        <v>480</v>
      </c>
      <c r="I24" s="776">
        <v>487</v>
      </c>
      <c r="J24" s="776">
        <v>566</v>
      </c>
      <c r="K24" s="776">
        <v>563</v>
      </c>
      <c r="L24" s="776">
        <v>544</v>
      </c>
      <c r="M24" s="776">
        <v>919</v>
      </c>
      <c r="N24" s="776">
        <v>472</v>
      </c>
      <c r="O24" s="776">
        <v>585</v>
      </c>
      <c r="P24" s="776">
        <v>542</v>
      </c>
      <c r="Q24" s="776">
        <v>862</v>
      </c>
      <c r="R24" s="387">
        <f t="shared" si="0"/>
        <v>728.2</v>
      </c>
      <c r="S24" s="387">
        <f t="shared" si="1"/>
        <v>585</v>
      </c>
      <c r="T24" s="156"/>
      <c r="U24" s="367"/>
    </row>
    <row r="25" spans="1:21">
      <c r="A25" s="1129"/>
      <c r="B25" s="378" t="s">
        <v>179</v>
      </c>
      <c r="C25" s="776">
        <v>441</v>
      </c>
      <c r="D25" s="776">
        <v>533</v>
      </c>
      <c r="E25" s="776">
        <v>596</v>
      </c>
      <c r="F25" s="776">
        <v>436</v>
      </c>
      <c r="G25" s="776">
        <v>274</v>
      </c>
      <c r="H25" s="776">
        <v>187</v>
      </c>
      <c r="I25" s="776">
        <v>145</v>
      </c>
      <c r="J25" s="776">
        <v>186</v>
      </c>
      <c r="K25" s="776">
        <v>207</v>
      </c>
      <c r="L25" s="776">
        <v>165</v>
      </c>
      <c r="M25" s="776">
        <v>164</v>
      </c>
      <c r="N25" s="776">
        <v>156</v>
      </c>
      <c r="O25" s="776">
        <v>192</v>
      </c>
      <c r="P25" s="776">
        <v>186</v>
      </c>
      <c r="Q25" s="776">
        <v>242</v>
      </c>
      <c r="R25" s="387">
        <f t="shared" si="0"/>
        <v>274</v>
      </c>
      <c r="S25" s="387">
        <f t="shared" si="1"/>
        <v>192</v>
      </c>
      <c r="T25" s="156"/>
      <c r="U25" s="367"/>
    </row>
    <row r="26" spans="1:21">
      <c r="A26" s="1129"/>
      <c r="B26" s="373" t="s">
        <v>225</v>
      </c>
      <c r="C26" s="776">
        <v>398</v>
      </c>
      <c r="D26" s="776">
        <v>507</v>
      </c>
      <c r="E26" s="776">
        <v>196</v>
      </c>
      <c r="F26" s="776">
        <v>172</v>
      </c>
      <c r="G26" s="776">
        <v>240</v>
      </c>
      <c r="H26" s="776">
        <v>95</v>
      </c>
      <c r="I26" s="776">
        <v>182</v>
      </c>
      <c r="J26" s="776">
        <v>206</v>
      </c>
      <c r="K26" s="776">
        <v>141</v>
      </c>
      <c r="L26" s="776">
        <v>117</v>
      </c>
      <c r="M26" s="776">
        <v>153</v>
      </c>
      <c r="N26" s="776">
        <v>124</v>
      </c>
      <c r="O26" s="776">
        <v>49</v>
      </c>
      <c r="P26" s="776">
        <v>160</v>
      </c>
      <c r="Q26" s="776">
        <v>377</v>
      </c>
      <c r="R26" s="387">
        <f t="shared" si="0"/>
        <v>207.8</v>
      </c>
      <c r="S26" s="387">
        <f t="shared" si="1"/>
        <v>172</v>
      </c>
      <c r="T26" s="156"/>
      <c r="U26" s="367"/>
    </row>
    <row r="27" spans="1:21">
      <c r="A27" s="1127"/>
      <c r="B27" s="377" t="s">
        <v>173</v>
      </c>
      <c r="C27" s="776">
        <v>19</v>
      </c>
      <c r="D27" s="776">
        <v>20</v>
      </c>
      <c r="E27" s="776">
        <v>14</v>
      </c>
      <c r="F27" s="776">
        <v>20</v>
      </c>
      <c r="G27" s="776">
        <v>22</v>
      </c>
      <c r="H27" s="776">
        <v>26</v>
      </c>
      <c r="I27" s="776">
        <v>96</v>
      </c>
      <c r="J27" s="776">
        <v>71</v>
      </c>
      <c r="K27" s="776">
        <v>53</v>
      </c>
      <c r="L27" s="776">
        <v>32</v>
      </c>
      <c r="M27" s="776">
        <v>55</v>
      </c>
      <c r="N27" s="776">
        <v>29</v>
      </c>
      <c r="O27" s="776">
        <v>8</v>
      </c>
      <c r="P27" s="776">
        <v>53</v>
      </c>
      <c r="Q27" s="776">
        <v>24</v>
      </c>
      <c r="R27" s="387">
        <f t="shared" si="0"/>
        <v>36.133333333333333</v>
      </c>
      <c r="S27" s="387">
        <f t="shared" si="1"/>
        <v>26</v>
      </c>
      <c r="T27" s="156"/>
      <c r="U27" s="367"/>
    </row>
    <row r="28" spans="1:21">
      <c r="A28" s="1127"/>
      <c r="B28" s="379" t="s">
        <v>174</v>
      </c>
      <c r="C28" s="777">
        <v>5</v>
      </c>
      <c r="D28" s="777">
        <v>11</v>
      </c>
      <c r="E28" s="777">
        <v>3</v>
      </c>
      <c r="F28" s="777">
        <v>4</v>
      </c>
      <c r="G28" s="777">
        <v>21</v>
      </c>
      <c r="H28" s="777">
        <v>8</v>
      </c>
      <c r="I28" s="777">
        <v>91</v>
      </c>
      <c r="J28" s="777">
        <v>17</v>
      </c>
      <c r="K28" s="777">
        <v>2</v>
      </c>
      <c r="L28" s="777">
        <v>7</v>
      </c>
      <c r="M28" s="777">
        <v>13</v>
      </c>
      <c r="N28" s="777">
        <v>14</v>
      </c>
      <c r="O28" s="777">
        <v>9</v>
      </c>
      <c r="P28" s="777">
        <v>6</v>
      </c>
      <c r="Q28" s="777">
        <v>8</v>
      </c>
      <c r="R28" s="387">
        <f t="shared" si="0"/>
        <v>14.6</v>
      </c>
      <c r="S28" s="387">
        <f t="shared" si="1"/>
        <v>8</v>
      </c>
      <c r="T28" s="98"/>
      <c r="U28" s="367"/>
    </row>
    <row r="29" spans="1:21">
      <c r="A29" s="1128"/>
      <c r="B29" s="379" t="s">
        <v>178</v>
      </c>
      <c r="C29" s="381">
        <v>4</v>
      </c>
      <c r="D29" s="381">
        <v>4</v>
      </c>
      <c r="E29" s="381">
        <v>4</v>
      </c>
      <c r="F29" s="381">
        <v>4</v>
      </c>
      <c r="G29" s="381">
        <v>4</v>
      </c>
      <c r="H29" s="381">
        <v>12.6</v>
      </c>
      <c r="I29" s="381">
        <v>13.6</v>
      </c>
      <c r="J29" s="381">
        <v>17.399999999999999</v>
      </c>
      <c r="K29" s="381">
        <v>13.4</v>
      </c>
      <c r="L29" s="381">
        <v>22.4</v>
      </c>
      <c r="M29" s="381">
        <v>14.3</v>
      </c>
      <c r="N29" s="381">
        <v>6.2</v>
      </c>
      <c r="O29" s="381">
        <v>4.4000000000000004</v>
      </c>
      <c r="P29" s="381">
        <v>22.8</v>
      </c>
      <c r="Q29" s="381">
        <v>4</v>
      </c>
      <c r="R29" s="387">
        <f t="shared" si="0"/>
        <v>10.073333333333334</v>
      </c>
      <c r="S29" s="387">
        <f t="shared" si="1"/>
        <v>6.2</v>
      </c>
      <c r="T29" s="98"/>
      <c r="U29" s="367"/>
    </row>
    <row r="30" spans="1:21">
      <c r="A30" s="1120" t="s">
        <v>209</v>
      </c>
      <c r="B30" s="374" t="s">
        <v>195</v>
      </c>
      <c r="C30" s="776">
        <v>777</v>
      </c>
      <c r="D30" s="776">
        <v>1134</v>
      </c>
      <c r="E30" s="776">
        <v>1112</v>
      </c>
      <c r="F30" s="776">
        <v>845</v>
      </c>
      <c r="G30" s="776">
        <v>883</v>
      </c>
      <c r="H30" s="776">
        <v>447</v>
      </c>
      <c r="I30" s="776">
        <v>469</v>
      </c>
      <c r="J30" s="776">
        <v>486</v>
      </c>
      <c r="K30" s="776">
        <v>462</v>
      </c>
      <c r="L30" s="776">
        <v>409</v>
      </c>
      <c r="M30" s="776">
        <v>568</v>
      </c>
      <c r="N30" s="776">
        <v>526</v>
      </c>
      <c r="O30" s="776">
        <v>493</v>
      </c>
      <c r="P30" s="776">
        <v>480</v>
      </c>
      <c r="Q30" s="776">
        <v>601</v>
      </c>
      <c r="R30" s="387">
        <f t="shared" si="0"/>
        <v>646.13333333333333</v>
      </c>
      <c r="S30" s="387">
        <f t="shared" si="1"/>
        <v>526</v>
      </c>
      <c r="T30" s="98"/>
      <c r="U30" s="365"/>
    </row>
    <row r="31" spans="1:21">
      <c r="A31" s="1121"/>
      <c r="B31" s="375" t="s">
        <v>179</v>
      </c>
      <c r="C31" s="776">
        <v>495</v>
      </c>
      <c r="D31" s="776">
        <v>754</v>
      </c>
      <c r="E31" s="776">
        <v>575</v>
      </c>
      <c r="F31" s="776">
        <v>446</v>
      </c>
      <c r="G31" s="776">
        <v>312</v>
      </c>
      <c r="H31" s="776">
        <v>196</v>
      </c>
      <c r="I31" s="776">
        <v>165</v>
      </c>
      <c r="J31" s="776">
        <v>203</v>
      </c>
      <c r="K31" s="776">
        <v>211</v>
      </c>
      <c r="L31" s="776">
        <v>153</v>
      </c>
      <c r="M31" s="776">
        <v>169</v>
      </c>
      <c r="N31" s="776">
        <v>165</v>
      </c>
      <c r="O31" s="776">
        <v>187</v>
      </c>
      <c r="P31" s="776">
        <v>193</v>
      </c>
      <c r="Q31" s="776">
        <v>312</v>
      </c>
      <c r="R31" s="387">
        <f t="shared" si="0"/>
        <v>302.39999999999998</v>
      </c>
      <c r="S31" s="387">
        <f t="shared" si="1"/>
        <v>203</v>
      </c>
      <c r="T31" s="98"/>
      <c r="U31" s="365"/>
    </row>
    <row r="32" spans="1:21">
      <c r="A32" s="1121"/>
      <c r="B32" s="369" t="s">
        <v>225</v>
      </c>
      <c r="C32" s="776">
        <v>34</v>
      </c>
      <c r="D32" s="776">
        <v>83</v>
      </c>
      <c r="E32" s="776">
        <v>259</v>
      </c>
      <c r="F32" s="776">
        <v>74</v>
      </c>
      <c r="G32" s="776">
        <v>24</v>
      </c>
      <c r="H32" s="776">
        <v>73</v>
      </c>
      <c r="I32" s="776">
        <v>93</v>
      </c>
      <c r="J32" s="776">
        <v>86</v>
      </c>
      <c r="K32" s="776">
        <v>41</v>
      </c>
      <c r="L32" s="776">
        <v>85</v>
      </c>
      <c r="M32" s="776">
        <v>135</v>
      </c>
      <c r="N32" s="776">
        <v>91</v>
      </c>
      <c r="O32" s="776">
        <v>43</v>
      </c>
      <c r="P32" s="776">
        <v>67</v>
      </c>
      <c r="Q32" s="776">
        <v>52</v>
      </c>
      <c r="R32" s="387">
        <f t="shared" si="0"/>
        <v>82.666666666666671</v>
      </c>
      <c r="S32" s="387">
        <f t="shared" si="1"/>
        <v>74</v>
      </c>
      <c r="T32" s="98"/>
      <c r="U32" s="365"/>
    </row>
    <row r="33" spans="1:21">
      <c r="A33" s="1122"/>
      <c r="B33" s="374" t="s">
        <v>173</v>
      </c>
      <c r="C33" s="776">
        <v>17</v>
      </c>
      <c r="D33" s="776">
        <v>21</v>
      </c>
      <c r="E33" s="776">
        <v>33</v>
      </c>
      <c r="F33" s="776">
        <v>14</v>
      </c>
      <c r="G33" s="776">
        <v>3</v>
      </c>
      <c r="H33" s="776">
        <v>28</v>
      </c>
      <c r="I33" s="776">
        <v>41</v>
      </c>
      <c r="J33" s="776">
        <v>44</v>
      </c>
      <c r="K33" s="776">
        <v>21</v>
      </c>
      <c r="L33" s="776">
        <v>28</v>
      </c>
      <c r="M33" s="776">
        <v>50</v>
      </c>
      <c r="N33" s="776">
        <v>41</v>
      </c>
      <c r="O33" s="776">
        <v>18</v>
      </c>
      <c r="P33" s="776">
        <v>2</v>
      </c>
      <c r="Q33" s="776">
        <v>14</v>
      </c>
      <c r="R33" s="387">
        <f t="shared" si="0"/>
        <v>25</v>
      </c>
      <c r="S33" s="387">
        <f t="shared" si="1"/>
        <v>21</v>
      </c>
      <c r="T33" s="98"/>
      <c r="U33" s="365"/>
    </row>
    <row r="34" spans="1:21">
      <c r="A34" s="1122"/>
      <c r="B34" s="376" t="s">
        <v>174</v>
      </c>
      <c r="C34" s="777">
        <v>7</v>
      </c>
      <c r="D34" s="777">
        <v>10</v>
      </c>
      <c r="E34" s="777">
        <v>2</v>
      </c>
      <c r="F34" s="777">
        <v>2</v>
      </c>
      <c r="G34" s="777">
        <v>6</v>
      </c>
      <c r="H34" s="777">
        <v>10</v>
      </c>
      <c r="I34" s="777">
        <v>26</v>
      </c>
      <c r="J34" s="777">
        <v>11</v>
      </c>
      <c r="K34" s="777">
        <v>2</v>
      </c>
      <c r="L34" s="777">
        <v>6</v>
      </c>
      <c r="M34" s="777">
        <v>25</v>
      </c>
      <c r="N34" s="777">
        <v>2</v>
      </c>
      <c r="O34" s="777">
        <v>2</v>
      </c>
      <c r="P34" s="777">
        <v>2</v>
      </c>
      <c r="Q34" s="777">
        <v>2</v>
      </c>
      <c r="R34" s="387">
        <f t="shared" si="0"/>
        <v>7.666666666666667</v>
      </c>
      <c r="S34" s="387">
        <f t="shared" si="1"/>
        <v>6</v>
      </c>
      <c r="T34" s="98"/>
      <c r="U34" s="365"/>
    </row>
    <row r="35" spans="1:21">
      <c r="A35" s="1122"/>
      <c r="B35" s="376" t="s">
        <v>178</v>
      </c>
      <c r="C35" s="381">
        <v>4</v>
      </c>
      <c r="D35" s="381">
        <v>4.4000000000000004</v>
      </c>
      <c r="E35" s="381">
        <v>6.4</v>
      </c>
      <c r="F35" s="381">
        <v>4</v>
      </c>
      <c r="G35" s="381">
        <v>12</v>
      </c>
      <c r="H35" s="381">
        <v>14</v>
      </c>
      <c r="I35" s="381">
        <v>7</v>
      </c>
      <c r="J35" s="381">
        <v>10.6</v>
      </c>
      <c r="K35" s="381">
        <v>8.1</v>
      </c>
      <c r="L35" s="381">
        <v>28</v>
      </c>
      <c r="M35" s="381">
        <v>15</v>
      </c>
      <c r="N35" s="381">
        <v>8.8000000000000007</v>
      </c>
      <c r="O35" s="381">
        <v>4</v>
      </c>
      <c r="P35" s="381">
        <v>4</v>
      </c>
      <c r="Q35" s="381">
        <v>18.8</v>
      </c>
      <c r="R35" s="387">
        <f t="shared" si="0"/>
        <v>9.9400000000000013</v>
      </c>
      <c r="S35" s="387">
        <f t="shared" si="1"/>
        <v>8.1</v>
      </c>
      <c r="T35" s="98"/>
      <c r="U35" s="365"/>
    </row>
    <row r="36" spans="1:21">
      <c r="A36" s="1123"/>
      <c r="B36" s="375" t="s">
        <v>536</v>
      </c>
      <c r="C36" s="158">
        <v>6</v>
      </c>
      <c r="D36" s="158">
        <v>1</v>
      </c>
      <c r="E36" s="158">
        <v>1</v>
      </c>
      <c r="F36" s="158">
        <v>3</v>
      </c>
      <c r="G36" s="158">
        <v>3</v>
      </c>
      <c r="H36" s="158">
        <v>7</v>
      </c>
      <c r="I36" s="158">
        <v>33</v>
      </c>
      <c r="J36" s="158"/>
      <c r="K36" s="158"/>
      <c r="L36" s="158">
        <v>1</v>
      </c>
      <c r="M36" s="158"/>
      <c r="N36" s="158">
        <v>1</v>
      </c>
      <c r="O36" s="158">
        <v>1</v>
      </c>
      <c r="P36" s="158">
        <v>35</v>
      </c>
      <c r="Q36" s="158">
        <v>6</v>
      </c>
      <c r="R36" s="364">
        <f>GEOMEAN(C36:Q36)</f>
        <v>3.426510651656911</v>
      </c>
      <c r="S36" s="364">
        <f t="shared" si="1"/>
        <v>3</v>
      </c>
      <c r="T36" s="98"/>
      <c r="U36" s="365"/>
    </row>
    <row r="37" spans="1:21">
      <c r="A37" s="91"/>
      <c r="B37" s="870"/>
      <c r="C37" s="870"/>
      <c r="D37" s="91"/>
      <c r="E37" s="91"/>
      <c r="F37" s="91"/>
      <c r="G37" s="94"/>
      <c r="H37" s="85"/>
      <c r="R37" s="17" t="s">
        <v>905</v>
      </c>
      <c r="U37" s="365"/>
    </row>
    <row r="38" spans="1:21">
      <c r="A38" s="91"/>
      <c r="B38" s="92"/>
      <c r="C38" s="92"/>
      <c r="D38" s="95"/>
      <c r="E38" s="91"/>
      <c r="F38" s="80"/>
      <c r="G38" s="93"/>
      <c r="H38" s="81"/>
    </row>
    <row r="39" spans="1:21">
      <c r="A39" s="91"/>
      <c r="B39" s="92"/>
      <c r="C39" s="92"/>
      <c r="D39" s="89"/>
      <c r="E39" s="91"/>
      <c r="F39" s="96"/>
      <c r="G39" s="90"/>
      <c r="H39" s="90"/>
    </row>
    <row r="40" spans="1:21">
      <c r="A40" s="91"/>
      <c r="B40" s="92"/>
      <c r="C40" s="17"/>
      <c r="D40" s="98"/>
      <c r="E40" s="77"/>
      <c r="F40" s="77"/>
      <c r="G40" s="17"/>
      <c r="H40" s="17"/>
      <c r="I40" s="17"/>
      <c r="J40" s="17"/>
      <c r="K40" s="78"/>
      <c r="L40" s="78"/>
    </row>
    <row r="41" spans="1:21">
      <c r="A41" s="91"/>
      <c r="B41" s="92"/>
      <c r="C41" s="17"/>
      <c r="D41" s="98"/>
      <c r="E41" s="77"/>
      <c r="F41" s="77"/>
      <c r="G41" s="17"/>
      <c r="H41" s="17"/>
      <c r="I41" s="17"/>
      <c r="J41" s="17"/>
      <c r="K41" s="78"/>
      <c r="L41" s="78"/>
    </row>
    <row r="42" spans="1:21">
      <c r="A42" s="91"/>
      <c r="B42" s="92"/>
      <c r="C42" s="17"/>
      <c r="D42" s="98"/>
      <c r="E42" s="77"/>
      <c r="F42" s="77"/>
      <c r="G42" s="17"/>
      <c r="H42" s="17"/>
      <c r="I42" s="17"/>
      <c r="J42" s="17"/>
      <c r="K42" s="85"/>
      <c r="L42" s="85"/>
    </row>
    <row r="43" spans="1:21">
      <c r="A43" s="91"/>
      <c r="B43" s="92"/>
      <c r="C43" s="17"/>
      <c r="D43" s="98"/>
      <c r="E43" s="77"/>
      <c r="F43" s="77"/>
      <c r="G43" s="82"/>
      <c r="H43" s="17"/>
      <c r="I43" s="80"/>
      <c r="J43" s="80"/>
      <c r="K43" s="81"/>
      <c r="L43" s="81"/>
    </row>
    <row r="44" spans="1:21">
      <c r="A44" s="17"/>
      <c r="B44" s="92"/>
      <c r="C44" s="17"/>
      <c r="D44" s="98"/>
      <c r="E44" s="77"/>
      <c r="F44" s="77"/>
      <c r="G44" s="17"/>
      <c r="H44" s="17"/>
      <c r="I44" s="17"/>
      <c r="J44" s="17"/>
      <c r="K44" s="78"/>
      <c r="L44" s="78"/>
    </row>
    <row r="45" spans="1:21">
      <c r="A45" s="17"/>
      <c r="B45" s="92"/>
      <c r="C45" s="17"/>
      <c r="D45" s="98"/>
      <c r="E45" s="77"/>
      <c r="F45" s="77"/>
      <c r="G45" s="17"/>
      <c r="H45" s="17"/>
      <c r="I45" s="17"/>
      <c r="J45" s="17"/>
      <c r="K45" s="78"/>
      <c r="L45" s="78"/>
    </row>
    <row r="46" spans="1:21">
      <c r="A46" s="17"/>
      <c r="B46" s="92"/>
      <c r="C46" s="17"/>
      <c r="D46" s="98"/>
      <c r="E46" s="77"/>
      <c r="F46" s="77"/>
      <c r="G46" s="17"/>
      <c r="H46" s="17"/>
      <c r="I46" s="17"/>
      <c r="J46" s="17"/>
      <c r="K46" s="85"/>
      <c r="L46" s="85"/>
    </row>
    <row r="47" spans="1:21">
      <c r="A47" s="17"/>
      <c r="B47" s="92"/>
      <c r="C47" s="17"/>
      <c r="D47" s="98"/>
      <c r="E47" s="77"/>
      <c r="F47" s="77"/>
      <c r="G47" s="82"/>
      <c r="H47" s="17"/>
      <c r="I47" s="80"/>
      <c r="J47" s="80"/>
      <c r="K47" s="81"/>
      <c r="L47" s="81"/>
    </row>
    <row r="48" spans="1:21">
      <c r="A48" s="91"/>
      <c r="B48" s="92"/>
      <c r="C48" s="17"/>
      <c r="D48" s="98"/>
      <c r="E48" s="77"/>
      <c r="F48" s="77"/>
      <c r="G48" s="89"/>
      <c r="H48" s="17"/>
      <c r="I48" s="83"/>
      <c r="J48" s="83"/>
      <c r="K48" s="90"/>
      <c r="L48" s="90"/>
    </row>
    <row r="49" spans="1:12">
      <c r="A49" s="91"/>
      <c r="B49" s="92"/>
      <c r="C49" s="17"/>
      <c r="D49" s="98"/>
      <c r="E49" s="77"/>
      <c r="F49" s="77"/>
      <c r="G49" s="17"/>
      <c r="H49" s="17"/>
      <c r="I49" s="17"/>
      <c r="J49" s="17"/>
      <c r="K49" s="78"/>
      <c r="L49" s="78"/>
    </row>
    <row r="50" spans="1:12">
      <c r="A50" s="91"/>
      <c r="B50" s="92"/>
      <c r="C50" s="17"/>
      <c r="D50" s="98"/>
      <c r="E50" s="77"/>
      <c r="F50" s="77"/>
      <c r="G50" s="17"/>
      <c r="H50" s="17"/>
      <c r="I50" s="17"/>
      <c r="J50" s="17"/>
      <c r="K50" s="78"/>
      <c r="L50" s="78"/>
    </row>
    <row r="51" spans="1:12">
      <c r="A51" s="91"/>
      <c r="B51" s="92"/>
      <c r="C51" s="17"/>
      <c r="D51" s="98"/>
      <c r="E51" s="77"/>
      <c r="F51" s="77"/>
      <c r="G51" s="17"/>
      <c r="H51" s="17"/>
      <c r="I51" s="17"/>
      <c r="J51" s="17"/>
      <c r="K51" s="85"/>
      <c r="L51" s="85"/>
    </row>
    <row r="52" spans="1:12">
      <c r="A52" s="91"/>
      <c r="B52" s="92"/>
      <c r="C52" s="17"/>
      <c r="D52" s="98"/>
      <c r="E52" s="77"/>
      <c r="F52" s="77"/>
      <c r="G52" s="82"/>
      <c r="H52" s="17"/>
      <c r="I52" s="80"/>
      <c r="J52" s="80"/>
      <c r="K52" s="81"/>
      <c r="L52" s="81"/>
    </row>
    <row r="53" spans="1:12">
      <c r="C53" s="17"/>
      <c r="D53" s="98"/>
      <c r="E53" s="77"/>
      <c r="F53" s="77"/>
      <c r="G53" s="17"/>
      <c r="H53" s="17"/>
      <c r="I53" s="17"/>
      <c r="J53" s="17"/>
      <c r="K53" s="78"/>
      <c r="L53" s="78"/>
    </row>
    <row r="54" spans="1:12">
      <c r="C54" s="17"/>
      <c r="D54" s="98"/>
      <c r="E54" s="77"/>
      <c r="F54" s="77"/>
      <c r="G54" s="17"/>
      <c r="H54" s="17"/>
      <c r="I54" s="17"/>
      <c r="J54" s="17"/>
      <c r="K54" s="78"/>
      <c r="L54" s="78"/>
    </row>
    <row r="55" spans="1:12">
      <c r="C55" s="17"/>
      <c r="D55" s="98"/>
      <c r="E55" s="77"/>
      <c r="F55" s="77"/>
      <c r="G55" s="17"/>
      <c r="H55" s="17"/>
      <c r="I55" s="17"/>
      <c r="J55" s="17"/>
      <c r="K55" s="85"/>
      <c r="L55" s="85"/>
    </row>
    <row r="56" spans="1:12">
      <c r="C56" s="17"/>
      <c r="D56" s="98"/>
      <c r="E56" s="77"/>
      <c r="F56" s="77"/>
      <c r="G56" s="82"/>
      <c r="H56" s="17"/>
      <c r="I56" s="80"/>
      <c r="J56" s="80"/>
      <c r="K56" s="81"/>
      <c r="L56" s="81"/>
    </row>
    <row r="57" spans="1:12">
      <c r="C57" s="17"/>
      <c r="D57" s="98"/>
      <c r="E57" s="77"/>
      <c r="F57" s="77"/>
      <c r="G57" s="17"/>
      <c r="H57" s="17"/>
      <c r="I57" s="17"/>
      <c r="J57" s="17"/>
      <c r="K57" s="78"/>
      <c r="L57" s="78"/>
    </row>
    <row r="58" spans="1:12">
      <c r="C58" s="17"/>
      <c r="D58" s="98"/>
      <c r="E58" s="77"/>
      <c r="F58" s="77"/>
      <c r="G58" s="17"/>
      <c r="H58" s="17"/>
      <c r="I58" s="17"/>
      <c r="J58" s="17"/>
      <c r="K58" s="78"/>
      <c r="L58" s="78"/>
    </row>
    <row r="59" spans="1:12">
      <c r="C59" s="17"/>
      <c r="D59" s="98"/>
      <c r="E59" s="77"/>
      <c r="F59" s="77"/>
      <c r="G59" s="17"/>
      <c r="H59" s="17"/>
      <c r="I59" s="17"/>
      <c r="J59" s="17"/>
      <c r="K59" s="85"/>
      <c r="L59" s="85"/>
    </row>
    <row r="60" spans="1:12">
      <c r="C60" s="17"/>
      <c r="D60" s="98"/>
      <c r="E60" s="77"/>
      <c r="F60" s="77"/>
      <c r="G60" s="82"/>
      <c r="H60" s="17"/>
      <c r="I60" s="80"/>
      <c r="J60" s="80"/>
      <c r="K60" s="81"/>
      <c r="L60" s="81"/>
    </row>
  </sheetData>
  <mergeCells count="6">
    <mergeCell ref="A30:A36"/>
    <mergeCell ref="A1:R1"/>
    <mergeCell ref="A3:A8"/>
    <mergeCell ref="A9:A14"/>
    <mergeCell ref="A15:A23"/>
    <mergeCell ref="A24:A29"/>
  </mergeCells>
  <pageMargins left="0.7" right="0.7" top="0.75" bottom="0.75" header="0.3" footer="0.3"/>
  <pageSetup scale="8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8"/>
  <sheetViews>
    <sheetView topLeftCell="A22" workbookViewId="0">
      <selection activeCell="E53" sqref="E53"/>
    </sheetView>
  </sheetViews>
  <sheetFormatPr defaultRowHeight="14"/>
  <cols>
    <col min="2" max="2" width="12" customWidth="1"/>
    <col min="3" max="4" width="10.08984375" customWidth="1"/>
    <col min="5" max="5" width="24.453125" bestFit="1" customWidth="1"/>
    <col min="7" max="7" width="16.453125" bestFit="1" customWidth="1"/>
    <col min="14" max="14" width="10.08984375" customWidth="1"/>
  </cols>
  <sheetData>
    <row r="1" spans="1:14">
      <c r="A1" s="668" t="s">
        <v>1190</v>
      </c>
      <c r="B1" s="666" t="s">
        <v>1191</v>
      </c>
      <c r="C1" s="199">
        <v>41680</v>
      </c>
      <c r="D1" s="199">
        <v>41680</v>
      </c>
      <c r="E1" s="667" t="s">
        <v>197</v>
      </c>
      <c r="F1" s="668" t="s">
        <v>1028</v>
      </c>
      <c r="G1" s="669" t="s">
        <v>640</v>
      </c>
      <c r="H1" s="668">
        <v>2762</v>
      </c>
      <c r="I1" s="666">
        <v>2762</v>
      </c>
      <c r="J1" s="668"/>
      <c r="K1" s="395" t="s">
        <v>671</v>
      </c>
      <c r="L1" s="481">
        <v>6</v>
      </c>
      <c r="M1" s="481">
        <v>42</v>
      </c>
      <c r="N1" s="482">
        <v>41683</v>
      </c>
    </row>
    <row r="2" spans="1:14">
      <c r="A2" s="668" t="s">
        <v>1190</v>
      </c>
      <c r="B2" s="666" t="s">
        <v>1191</v>
      </c>
      <c r="C2" s="199">
        <v>41680</v>
      </c>
      <c r="D2" s="199">
        <v>41680</v>
      </c>
      <c r="E2" s="668" t="s">
        <v>179</v>
      </c>
      <c r="F2" s="668" t="s">
        <v>1028</v>
      </c>
      <c r="G2" s="668" t="s">
        <v>1029</v>
      </c>
      <c r="H2" s="668">
        <v>2186</v>
      </c>
      <c r="I2" s="666">
        <v>2186</v>
      </c>
      <c r="J2" s="668"/>
      <c r="K2" s="668" t="s">
        <v>671</v>
      </c>
      <c r="L2" s="481">
        <v>2</v>
      </c>
      <c r="M2" s="481">
        <v>8</v>
      </c>
      <c r="N2" s="482">
        <v>41682</v>
      </c>
    </row>
    <row r="3" spans="1:14">
      <c r="A3" s="668" t="s">
        <v>1190</v>
      </c>
      <c r="B3" s="666" t="s">
        <v>1191</v>
      </c>
      <c r="C3" s="199">
        <v>41680</v>
      </c>
      <c r="D3" s="199">
        <v>41680</v>
      </c>
      <c r="E3" s="668" t="s">
        <v>225</v>
      </c>
      <c r="F3" s="668" t="s">
        <v>1028</v>
      </c>
      <c r="G3" s="668" t="s">
        <v>639</v>
      </c>
      <c r="H3" s="668">
        <v>17</v>
      </c>
      <c r="I3" s="666">
        <v>17</v>
      </c>
      <c r="J3" s="668" t="s">
        <v>1031</v>
      </c>
      <c r="K3" s="395" t="s">
        <v>671</v>
      </c>
      <c r="L3" s="484">
        <v>5</v>
      </c>
      <c r="M3" s="484">
        <v>35</v>
      </c>
      <c r="N3" s="482">
        <v>41697</v>
      </c>
    </row>
    <row r="4" spans="1:14">
      <c r="A4" s="668" t="s">
        <v>1190</v>
      </c>
      <c r="B4" s="666" t="s">
        <v>1191</v>
      </c>
      <c r="C4" s="199">
        <v>41680</v>
      </c>
      <c r="D4" s="199">
        <v>41680</v>
      </c>
      <c r="E4" s="668" t="s">
        <v>173</v>
      </c>
      <c r="F4" s="668" t="s">
        <v>1028</v>
      </c>
      <c r="G4" s="669" t="s">
        <v>641</v>
      </c>
      <c r="H4" s="668">
        <v>25</v>
      </c>
      <c r="I4" s="666">
        <v>25</v>
      </c>
      <c r="J4" s="668"/>
      <c r="K4" s="668" t="s">
        <v>671</v>
      </c>
      <c r="L4" s="481">
        <v>2</v>
      </c>
      <c r="M4" s="481">
        <v>8</v>
      </c>
      <c r="N4" s="482">
        <v>41683</v>
      </c>
    </row>
    <row r="5" spans="1:14">
      <c r="A5" s="668" t="s">
        <v>1192</v>
      </c>
      <c r="B5" s="666" t="s">
        <v>1193</v>
      </c>
      <c r="C5" s="199">
        <v>41680</v>
      </c>
      <c r="D5" s="199">
        <v>41680</v>
      </c>
      <c r="E5" s="667" t="s">
        <v>197</v>
      </c>
      <c r="F5" s="668" t="s">
        <v>1028</v>
      </c>
      <c r="G5" s="669" t="s">
        <v>640</v>
      </c>
      <c r="H5" s="668">
        <v>2732</v>
      </c>
      <c r="I5" s="666">
        <v>2732</v>
      </c>
      <c r="J5" s="668"/>
      <c r="K5" s="395" t="s">
        <v>671</v>
      </c>
      <c r="L5" s="481">
        <v>6</v>
      </c>
      <c r="M5" s="481">
        <v>42</v>
      </c>
      <c r="N5" s="482">
        <v>41683</v>
      </c>
    </row>
    <row r="6" spans="1:14">
      <c r="A6" s="668" t="s">
        <v>1192</v>
      </c>
      <c r="B6" s="666" t="s">
        <v>1193</v>
      </c>
      <c r="C6" s="199">
        <v>41680</v>
      </c>
      <c r="D6" s="199">
        <v>41680</v>
      </c>
      <c r="E6" s="668" t="s">
        <v>179</v>
      </c>
      <c r="F6" s="668" t="s">
        <v>1028</v>
      </c>
      <c r="G6" s="668" t="s">
        <v>1029</v>
      </c>
      <c r="H6" s="668">
        <v>2111</v>
      </c>
      <c r="I6" s="666">
        <v>2111</v>
      </c>
      <c r="J6" s="668"/>
      <c r="K6" s="668" t="s">
        <v>671</v>
      </c>
      <c r="L6" s="481">
        <v>2</v>
      </c>
      <c r="M6" s="481">
        <v>8</v>
      </c>
      <c r="N6" s="482">
        <v>41682</v>
      </c>
    </row>
    <row r="7" spans="1:14">
      <c r="A7" s="668" t="s">
        <v>1192</v>
      </c>
      <c r="B7" s="666" t="s">
        <v>1193</v>
      </c>
      <c r="C7" s="199">
        <v>41680</v>
      </c>
      <c r="D7" s="199">
        <v>41680</v>
      </c>
      <c r="E7" s="668" t="s">
        <v>225</v>
      </c>
      <c r="F7" s="668" t="s">
        <v>1028</v>
      </c>
      <c r="G7" s="668" t="s">
        <v>639</v>
      </c>
      <c r="H7" s="668">
        <v>14</v>
      </c>
      <c r="I7" s="666">
        <v>14</v>
      </c>
      <c r="J7" s="668" t="s">
        <v>1031</v>
      </c>
      <c r="K7" s="395" t="s">
        <v>671</v>
      </c>
      <c r="L7" s="484">
        <v>5</v>
      </c>
      <c r="M7" s="484">
        <v>35</v>
      </c>
      <c r="N7" s="482">
        <v>41697</v>
      </c>
    </row>
    <row r="8" spans="1:14">
      <c r="A8" s="668" t="s">
        <v>1192</v>
      </c>
      <c r="B8" s="666" t="s">
        <v>1193</v>
      </c>
      <c r="C8" s="199">
        <v>41680</v>
      </c>
      <c r="D8" s="199">
        <v>41680</v>
      </c>
      <c r="E8" s="668" t="s">
        <v>173</v>
      </c>
      <c r="F8" s="668" t="s">
        <v>1028</v>
      </c>
      <c r="G8" s="669" t="s">
        <v>641</v>
      </c>
      <c r="H8" s="668">
        <v>23</v>
      </c>
      <c r="I8" s="666">
        <v>23</v>
      </c>
      <c r="J8" s="668"/>
      <c r="K8" s="668" t="s">
        <v>671</v>
      </c>
      <c r="L8" s="481">
        <v>2</v>
      </c>
      <c r="M8" s="481">
        <v>8</v>
      </c>
      <c r="N8" s="482">
        <v>41683</v>
      </c>
    </row>
    <row r="9" spans="1:14">
      <c r="A9" s="668" t="s">
        <v>1208</v>
      </c>
      <c r="B9" s="666" t="s">
        <v>1191</v>
      </c>
      <c r="C9" s="199">
        <v>41750</v>
      </c>
      <c r="D9" s="199">
        <v>41750</v>
      </c>
      <c r="E9" s="667" t="s">
        <v>197</v>
      </c>
      <c r="F9" s="668" t="s">
        <v>1028</v>
      </c>
      <c r="G9" s="669" t="s">
        <v>640</v>
      </c>
      <c r="H9" s="668">
        <v>737</v>
      </c>
      <c r="I9" s="666">
        <v>737</v>
      </c>
      <c r="J9" s="668"/>
      <c r="K9" s="395" t="s">
        <v>671</v>
      </c>
      <c r="L9" s="481">
        <v>6</v>
      </c>
      <c r="M9" s="481">
        <v>42</v>
      </c>
      <c r="N9" s="482">
        <v>41752</v>
      </c>
    </row>
    <row r="10" spans="1:14">
      <c r="A10" s="668" t="s">
        <v>1208</v>
      </c>
      <c r="B10" s="666" t="s">
        <v>1191</v>
      </c>
      <c r="C10" s="199">
        <v>41750</v>
      </c>
      <c r="D10" s="199">
        <v>41750</v>
      </c>
      <c r="E10" s="668" t="s">
        <v>179</v>
      </c>
      <c r="F10" s="668" t="s">
        <v>1028</v>
      </c>
      <c r="G10" s="668" t="s">
        <v>1029</v>
      </c>
      <c r="H10" s="668">
        <v>314</v>
      </c>
      <c r="I10" s="666">
        <v>314</v>
      </c>
      <c r="J10" s="668"/>
      <c r="K10" s="668" t="s">
        <v>671</v>
      </c>
      <c r="L10" s="481">
        <v>2</v>
      </c>
      <c r="M10" s="481">
        <v>8</v>
      </c>
      <c r="N10" s="482">
        <v>41751</v>
      </c>
    </row>
    <row r="11" spans="1:14">
      <c r="A11" s="668" t="s">
        <v>1208</v>
      </c>
      <c r="B11" s="666" t="s">
        <v>1191</v>
      </c>
      <c r="C11" s="199">
        <v>41750</v>
      </c>
      <c r="D11" s="199">
        <v>41750</v>
      </c>
      <c r="E11" s="668" t="s">
        <v>225</v>
      </c>
      <c r="F11" s="668" t="s">
        <v>1028</v>
      </c>
      <c r="G11" s="668" t="s">
        <v>639</v>
      </c>
      <c r="H11" s="668">
        <v>27</v>
      </c>
      <c r="I11" s="666">
        <v>27</v>
      </c>
      <c r="J11" s="668" t="s">
        <v>1031</v>
      </c>
      <c r="K11" s="395" t="s">
        <v>671</v>
      </c>
      <c r="L11" s="484">
        <v>5</v>
      </c>
      <c r="M11" s="484">
        <v>35</v>
      </c>
      <c r="N11" s="482">
        <v>41753</v>
      </c>
    </row>
    <row r="12" spans="1:14">
      <c r="A12" s="668" t="s">
        <v>1208</v>
      </c>
      <c r="B12" s="666" t="s">
        <v>1191</v>
      </c>
      <c r="C12" s="199">
        <v>41750</v>
      </c>
      <c r="D12" s="199">
        <v>41750</v>
      </c>
      <c r="E12" s="668" t="s">
        <v>173</v>
      </c>
      <c r="F12" s="668" t="s">
        <v>1028</v>
      </c>
      <c r="G12" s="669" t="s">
        <v>641</v>
      </c>
      <c r="H12" s="668">
        <v>43</v>
      </c>
      <c r="I12" s="666">
        <v>43</v>
      </c>
      <c r="J12" s="668"/>
      <c r="K12" s="668" t="s">
        <v>671</v>
      </c>
      <c r="L12" s="481">
        <v>2</v>
      </c>
      <c r="M12" s="481">
        <v>8</v>
      </c>
      <c r="N12" s="482">
        <v>41752</v>
      </c>
    </row>
    <row r="13" spans="1:14">
      <c r="A13" s="668" t="s">
        <v>1209</v>
      </c>
      <c r="B13" s="666" t="s">
        <v>1193</v>
      </c>
      <c r="C13" s="199">
        <v>41750</v>
      </c>
      <c r="D13" s="199">
        <v>41750</v>
      </c>
      <c r="E13" s="667" t="s">
        <v>197</v>
      </c>
      <c r="F13" s="668" t="s">
        <v>1028</v>
      </c>
      <c r="G13" s="669" t="s">
        <v>640</v>
      </c>
      <c r="H13" s="668">
        <v>684</v>
      </c>
      <c r="I13" s="666">
        <v>684</v>
      </c>
      <c r="J13" s="668"/>
      <c r="K13" s="395" t="s">
        <v>671</v>
      </c>
      <c r="L13" s="481">
        <v>6</v>
      </c>
      <c r="M13" s="481">
        <v>42</v>
      </c>
      <c r="N13" s="482">
        <v>41752</v>
      </c>
    </row>
    <row r="14" spans="1:14">
      <c r="A14" s="668" t="s">
        <v>1209</v>
      </c>
      <c r="B14" s="666" t="s">
        <v>1193</v>
      </c>
      <c r="C14" s="199">
        <v>41750</v>
      </c>
      <c r="D14" s="199">
        <v>41750</v>
      </c>
      <c r="E14" s="668" t="s">
        <v>179</v>
      </c>
      <c r="F14" s="668" t="s">
        <v>1028</v>
      </c>
      <c r="G14" s="668" t="s">
        <v>1029</v>
      </c>
      <c r="H14" s="668">
        <v>199</v>
      </c>
      <c r="I14" s="666">
        <v>199</v>
      </c>
      <c r="J14" s="668"/>
      <c r="K14" s="668" t="s">
        <v>671</v>
      </c>
      <c r="L14" s="481">
        <v>2</v>
      </c>
      <c r="M14" s="481">
        <v>8</v>
      </c>
      <c r="N14" s="482">
        <v>41751</v>
      </c>
    </row>
    <row r="15" spans="1:14">
      <c r="A15" s="668" t="s">
        <v>1209</v>
      </c>
      <c r="B15" s="666" t="s">
        <v>1193</v>
      </c>
      <c r="C15" s="199">
        <v>41750</v>
      </c>
      <c r="D15" s="199">
        <v>41750</v>
      </c>
      <c r="E15" s="668" t="s">
        <v>225</v>
      </c>
      <c r="F15" s="668" t="s">
        <v>1028</v>
      </c>
      <c r="G15" s="668" t="s">
        <v>639</v>
      </c>
      <c r="H15" s="668">
        <v>34</v>
      </c>
      <c r="I15" s="666">
        <v>34</v>
      </c>
      <c r="J15" s="668" t="s">
        <v>1031</v>
      </c>
      <c r="K15" s="395" t="s">
        <v>671</v>
      </c>
      <c r="L15" s="484">
        <v>5</v>
      </c>
      <c r="M15" s="484">
        <v>35</v>
      </c>
      <c r="N15" s="482">
        <v>41753</v>
      </c>
    </row>
    <row r="16" spans="1:14">
      <c r="A16" s="668" t="s">
        <v>1209</v>
      </c>
      <c r="B16" s="666" t="s">
        <v>1193</v>
      </c>
      <c r="C16" s="199">
        <v>41750</v>
      </c>
      <c r="D16" s="199">
        <v>41750</v>
      </c>
      <c r="E16" s="668" t="s">
        <v>173</v>
      </c>
      <c r="F16" s="668" t="s">
        <v>1028</v>
      </c>
      <c r="G16" s="669" t="s">
        <v>641</v>
      </c>
      <c r="H16" s="668">
        <v>51</v>
      </c>
      <c r="I16" s="666">
        <v>51</v>
      </c>
      <c r="J16" s="668"/>
      <c r="K16" s="668" t="s">
        <v>671</v>
      </c>
      <c r="L16" s="481">
        <v>2</v>
      </c>
      <c r="M16" s="481">
        <v>8</v>
      </c>
      <c r="N16" s="482">
        <v>41752</v>
      </c>
    </row>
    <row r="17" spans="1:14">
      <c r="A17" s="668" t="s">
        <v>1225</v>
      </c>
      <c r="B17" s="666" t="s">
        <v>1191</v>
      </c>
      <c r="C17" s="199">
        <v>41806</v>
      </c>
      <c r="D17" s="199">
        <v>41806</v>
      </c>
      <c r="E17" s="667" t="s">
        <v>197</v>
      </c>
      <c r="F17" s="668" t="s">
        <v>1028</v>
      </c>
      <c r="G17" s="669" t="s">
        <v>640</v>
      </c>
      <c r="H17" s="668">
        <v>1222</v>
      </c>
      <c r="I17" s="666">
        <v>1222</v>
      </c>
      <c r="J17" s="668"/>
      <c r="K17" s="395" t="s">
        <v>671</v>
      </c>
      <c r="L17" s="481">
        <v>6</v>
      </c>
      <c r="M17" s="481">
        <v>42</v>
      </c>
      <c r="N17" s="482">
        <v>41828</v>
      </c>
    </row>
    <row r="18" spans="1:14">
      <c r="A18" s="668" t="s">
        <v>1225</v>
      </c>
      <c r="B18" s="666" t="s">
        <v>1191</v>
      </c>
      <c r="C18" s="199">
        <v>41806</v>
      </c>
      <c r="D18" s="199">
        <v>41806</v>
      </c>
      <c r="E18" s="668" t="s">
        <v>179</v>
      </c>
      <c r="F18" s="668" t="s">
        <v>1028</v>
      </c>
      <c r="G18" s="668" t="s">
        <v>1029</v>
      </c>
      <c r="H18" s="668">
        <v>806</v>
      </c>
      <c r="I18" s="666">
        <v>806</v>
      </c>
      <c r="J18" s="668"/>
      <c r="K18" s="668" t="s">
        <v>671</v>
      </c>
      <c r="L18" s="481">
        <v>2</v>
      </c>
      <c r="M18" s="481">
        <v>8</v>
      </c>
      <c r="N18" s="482">
        <v>41808</v>
      </c>
    </row>
    <row r="19" spans="1:14">
      <c r="A19" s="668" t="s">
        <v>1225</v>
      </c>
      <c r="B19" s="666" t="s">
        <v>1191</v>
      </c>
      <c r="C19" s="199">
        <v>41806</v>
      </c>
      <c r="D19" s="199">
        <v>41806</v>
      </c>
      <c r="E19" s="668" t="s">
        <v>225</v>
      </c>
      <c r="F19" s="668" t="s">
        <v>1028</v>
      </c>
      <c r="G19" s="668" t="s">
        <v>639</v>
      </c>
      <c r="H19" s="668">
        <v>20</v>
      </c>
      <c r="I19" s="666">
        <v>20</v>
      </c>
      <c r="J19" s="668" t="s">
        <v>1031</v>
      </c>
      <c r="K19" s="395" t="s">
        <v>671</v>
      </c>
      <c r="L19" s="484">
        <v>5</v>
      </c>
      <c r="M19" s="484">
        <v>35</v>
      </c>
      <c r="N19" s="482">
        <v>41813</v>
      </c>
    </row>
    <row r="20" spans="1:14">
      <c r="A20" s="668" t="s">
        <v>1225</v>
      </c>
      <c r="B20" s="666" t="s">
        <v>1191</v>
      </c>
      <c r="C20" s="199">
        <v>41806</v>
      </c>
      <c r="D20" s="199">
        <v>41806</v>
      </c>
      <c r="E20" s="668" t="s">
        <v>173</v>
      </c>
      <c r="F20" s="668" t="s">
        <v>1028</v>
      </c>
      <c r="G20" s="669" t="s">
        <v>641</v>
      </c>
      <c r="H20" s="668">
        <v>83</v>
      </c>
      <c r="I20" s="666">
        <v>83</v>
      </c>
      <c r="J20" s="668"/>
      <c r="K20" s="668" t="s">
        <v>671</v>
      </c>
      <c r="L20" s="481">
        <v>2</v>
      </c>
      <c r="M20" s="481">
        <v>8</v>
      </c>
      <c r="N20" s="482">
        <v>41828</v>
      </c>
    </row>
    <row r="21" spans="1:14">
      <c r="A21" s="668" t="s">
        <v>1226</v>
      </c>
      <c r="B21" s="666" t="s">
        <v>1193</v>
      </c>
      <c r="C21" s="199">
        <v>41806</v>
      </c>
      <c r="D21" s="199">
        <v>41806</v>
      </c>
      <c r="E21" s="667" t="s">
        <v>197</v>
      </c>
      <c r="F21" s="668" t="s">
        <v>1028</v>
      </c>
      <c r="G21" s="669" t="s">
        <v>640</v>
      </c>
      <c r="H21" s="668">
        <v>1024</v>
      </c>
      <c r="I21" s="666">
        <v>1024</v>
      </c>
      <c r="J21" s="668"/>
      <c r="K21" s="395" t="s">
        <v>671</v>
      </c>
      <c r="L21" s="481">
        <v>6</v>
      </c>
      <c r="M21" s="481">
        <v>42</v>
      </c>
      <c r="N21" s="482">
        <v>41828</v>
      </c>
    </row>
    <row r="22" spans="1:14">
      <c r="A22" s="668" t="s">
        <v>1226</v>
      </c>
      <c r="B22" s="666" t="s">
        <v>1193</v>
      </c>
      <c r="C22" s="199">
        <v>41806</v>
      </c>
      <c r="D22" s="199">
        <v>41806</v>
      </c>
      <c r="E22" s="668" t="s">
        <v>179</v>
      </c>
      <c r="F22" s="668" t="s">
        <v>1028</v>
      </c>
      <c r="G22" s="668" t="s">
        <v>1029</v>
      </c>
      <c r="H22" s="668">
        <v>596</v>
      </c>
      <c r="I22" s="666">
        <v>596</v>
      </c>
      <c r="J22" s="668"/>
      <c r="K22" s="668" t="s">
        <v>671</v>
      </c>
      <c r="L22" s="481">
        <v>2</v>
      </c>
      <c r="M22" s="481">
        <v>8</v>
      </c>
      <c r="N22" s="482">
        <v>41808</v>
      </c>
    </row>
    <row r="23" spans="1:14">
      <c r="A23" s="668" t="s">
        <v>1226</v>
      </c>
      <c r="B23" s="666" t="s">
        <v>1193</v>
      </c>
      <c r="C23" s="199">
        <v>41806</v>
      </c>
      <c r="D23" s="199">
        <v>41806</v>
      </c>
      <c r="E23" s="668" t="s">
        <v>225</v>
      </c>
      <c r="F23" s="668" t="s">
        <v>1028</v>
      </c>
      <c r="G23" s="668" t="s">
        <v>639</v>
      </c>
      <c r="H23" s="668">
        <v>28</v>
      </c>
      <c r="I23" s="666">
        <v>28</v>
      </c>
      <c r="J23" s="668" t="s">
        <v>1031</v>
      </c>
      <c r="K23" s="395" t="s">
        <v>671</v>
      </c>
      <c r="L23" s="484">
        <v>5</v>
      </c>
      <c r="M23" s="484">
        <v>35</v>
      </c>
      <c r="N23" s="482">
        <v>41813</v>
      </c>
    </row>
    <row r="24" spans="1:14">
      <c r="A24" s="668" t="s">
        <v>1226</v>
      </c>
      <c r="B24" s="666" t="s">
        <v>1193</v>
      </c>
      <c r="C24" s="199">
        <v>41806</v>
      </c>
      <c r="D24" s="199">
        <v>41806</v>
      </c>
      <c r="E24" s="668" t="s">
        <v>173</v>
      </c>
      <c r="F24" s="668" t="s">
        <v>1028</v>
      </c>
      <c r="G24" s="669" t="s">
        <v>641</v>
      </c>
      <c r="H24" s="668">
        <v>63</v>
      </c>
      <c r="I24" s="666">
        <v>63</v>
      </c>
      <c r="J24" s="668"/>
      <c r="K24" s="668" t="s">
        <v>671</v>
      </c>
      <c r="L24" s="481">
        <v>2</v>
      </c>
      <c r="M24" s="481">
        <v>8</v>
      </c>
      <c r="N24" s="482">
        <v>41828</v>
      </c>
    </row>
    <row r="25" spans="1:14">
      <c r="A25" s="668" t="s">
        <v>1246</v>
      </c>
      <c r="B25" s="666" t="s">
        <v>1191</v>
      </c>
      <c r="C25" s="199">
        <v>41869</v>
      </c>
      <c r="D25" s="199">
        <v>41869</v>
      </c>
      <c r="E25" s="667" t="s">
        <v>197</v>
      </c>
      <c r="F25" s="668" t="s">
        <v>1028</v>
      </c>
      <c r="G25" s="669" t="s">
        <v>640</v>
      </c>
      <c r="H25" s="668">
        <v>1017</v>
      </c>
      <c r="I25" s="666">
        <v>1017</v>
      </c>
      <c r="J25" s="668"/>
      <c r="K25" s="395" t="s">
        <v>671</v>
      </c>
      <c r="L25" s="481">
        <v>6</v>
      </c>
      <c r="M25" s="481">
        <v>42</v>
      </c>
      <c r="N25" s="482">
        <v>41872</v>
      </c>
    </row>
    <row r="26" spans="1:14">
      <c r="A26" s="668" t="s">
        <v>1246</v>
      </c>
      <c r="B26" s="666" t="s">
        <v>1191</v>
      </c>
      <c r="C26" s="199">
        <v>41869</v>
      </c>
      <c r="D26" s="199">
        <v>41869</v>
      </c>
      <c r="E26" s="668" t="s">
        <v>179</v>
      </c>
      <c r="F26" s="668" t="s">
        <v>1028</v>
      </c>
      <c r="G26" s="668" t="s">
        <v>1029</v>
      </c>
      <c r="H26" s="668">
        <v>485</v>
      </c>
      <c r="I26" s="666">
        <v>485</v>
      </c>
      <c r="J26" s="668"/>
      <c r="K26" s="668" t="s">
        <v>671</v>
      </c>
      <c r="L26" s="481">
        <v>2</v>
      </c>
      <c r="M26" s="481">
        <v>8</v>
      </c>
      <c r="N26" s="482">
        <v>41871</v>
      </c>
    </row>
    <row r="27" spans="1:14">
      <c r="A27" s="668" t="s">
        <v>1246</v>
      </c>
      <c r="B27" s="666" t="s">
        <v>1191</v>
      </c>
      <c r="C27" s="199">
        <v>41869</v>
      </c>
      <c r="D27" s="199">
        <v>41869</v>
      </c>
      <c r="E27" s="668" t="s">
        <v>225</v>
      </c>
      <c r="F27" s="668" t="s">
        <v>1028</v>
      </c>
      <c r="G27" s="668" t="s">
        <v>639</v>
      </c>
      <c r="H27" s="668">
        <v>13</v>
      </c>
      <c r="I27" s="666">
        <v>13</v>
      </c>
      <c r="J27" s="668" t="s">
        <v>1031</v>
      </c>
      <c r="K27" s="395" t="s">
        <v>671</v>
      </c>
      <c r="L27" s="484">
        <v>5</v>
      </c>
      <c r="M27" s="484">
        <v>35</v>
      </c>
      <c r="N27" s="482">
        <v>41873</v>
      </c>
    </row>
    <row r="28" spans="1:14">
      <c r="A28" s="668" t="s">
        <v>1246</v>
      </c>
      <c r="B28" s="666" t="s">
        <v>1191</v>
      </c>
      <c r="C28" s="199">
        <v>41869</v>
      </c>
      <c r="D28" s="199">
        <v>41869</v>
      </c>
      <c r="E28" s="668" t="s">
        <v>173</v>
      </c>
      <c r="F28" s="668" t="s">
        <v>1028</v>
      </c>
      <c r="G28" s="669" t="s">
        <v>641</v>
      </c>
      <c r="H28" s="668">
        <v>97</v>
      </c>
      <c r="I28" s="666">
        <v>97</v>
      </c>
      <c r="J28" s="668"/>
      <c r="K28" s="668" t="s">
        <v>671</v>
      </c>
      <c r="L28" s="481">
        <v>2</v>
      </c>
      <c r="M28" s="481">
        <v>8</v>
      </c>
      <c r="N28" s="482">
        <v>41872</v>
      </c>
    </row>
    <row r="29" spans="1:14">
      <c r="A29" s="668" t="s">
        <v>1247</v>
      </c>
      <c r="B29" s="666" t="s">
        <v>1193</v>
      </c>
      <c r="C29" s="199">
        <v>41869</v>
      </c>
      <c r="D29" s="199">
        <v>41869</v>
      </c>
      <c r="E29" s="667" t="s">
        <v>197</v>
      </c>
      <c r="F29" s="668" t="s">
        <v>1028</v>
      </c>
      <c r="G29" s="669" t="s">
        <v>640</v>
      </c>
      <c r="H29" s="668">
        <v>856</v>
      </c>
      <c r="I29" s="666">
        <v>856</v>
      </c>
      <c r="J29" s="668"/>
      <c r="K29" s="395" t="s">
        <v>671</v>
      </c>
      <c r="L29" s="481">
        <v>6</v>
      </c>
      <c r="M29" s="481">
        <v>42</v>
      </c>
      <c r="N29" s="482">
        <v>41872</v>
      </c>
    </row>
    <row r="30" spans="1:14">
      <c r="A30" s="668" t="s">
        <v>1247</v>
      </c>
      <c r="B30" s="666" t="s">
        <v>1193</v>
      </c>
      <c r="C30" s="199">
        <v>41869</v>
      </c>
      <c r="D30" s="199">
        <v>41869</v>
      </c>
      <c r="E30" s="668" t="s">
        <v>179</v>
      </c>
      <c r="F30" s="668" t="s">
        <v>1028</v>
      </c>
      <c r="G30" s="668" t="s">
        <v>1029</v>
      </c>
      <c r="H30" s="668">
        <v>330</v>
      </c>
      <c r="I30" s="666">
        <v>330</v>
      </c>
      <c r="J30" s="668"/>
      <c r="K30" s="668" t="s">
        <v>671</v>
      </c>
      <c r="L30" s="481">
        <v>2</v>
      </c>
      <c r="M30" s="481">
        <v>8</v>
      </c>
      <c r="N30" s="482">
        <v>41871</v>
      </c>
    </row>
    <row r="31" spans="1:14">
      <c r="A31" s="668" t="s">
        <v>1247</v>
      </c>
      <c r="B31" s="666" t="s">
        <v>1193</v>
      </c>
      <c r="C31" s="199">
        <v>41869</v>
      </c>
      <c r="D31" s="199">
        <v>41869</v>
      </c>
      <c r="E31" s="668" t="s">
        <v>225</v>
      </c>
      <c r="F31" s="668" t="s">
        <v>1028</v>
      </c>
      <c r="G31" s="668" t="s">
        <v>639</v>
      </c>
      <c r="H31" s="668">
        <v>21</v>
      </c>
      <c r="I31" s="666">
        <v>21</v>
      </c>
      <c r="J31" s="668" t="s">
        <v>1031</v>
      </c>
      <c r="K31" s="395" t="s">
        <v>671</v>
      </c>
      <c r="L31" s="484">
        <v>5</v>
      </c>
      <c r="M31" s="484">
        <v>35</v>
      </c>
      <c r="N31" s="482">
        <v>41873</v>
      </c>
    </row>
    <row r="32" spans="1:14">
      <c r="A32" s="668" t="s">
        <v>1247</v>
      </c>
      <c r="B32" s="666" t="s">
        <v>1193</v>
      </c>
      <c r="C32" s="199">
        <v>41869</v>
      </c>
      <c r="D32" s="199">
        <v>41869</v>
      </c>
      <c r="E32" s="668" t="s">
        <v>173</v>
      </c>
      <c r="F32" s="668" t="s">
        <v>1028</v>
      </c>
      <c r="G32" s="669" t="s">
        <v>641</v>
      </c>
      <c r="H32" s="668">
        <v>85</v>
      </c>
      <c r="I32" s="666">
        <v>85</v>
      </c>
      <c r="J32" s="668"/>
      <c r="K32" s="668" t="s">
        <v>671</v>
      </c>
      <c r="L32" s="481">
        <v>2</v>
      </c>
      <c r="M32" s="481">
        <v>8</v>
      </c>
      <c r="N32" s="482">
        <v>41872</v>
      </c>
    </row>
    <row r="33" spans="1:14">
      <c r="A33" s="668" t="s">
        <v>1260</v>
      </c>
      <c r="B33" s="666" t="s">
        <v>1191</v>
      </c>
      <c r="C33" s="199">
        <v>41932</v>
      </c>
      <c r="D33" s="199">
        <v>41932</v>
      </c>
      <c r="E33" s="667" t="s">
        <v>197</v>
      </c>
      <c r="F33" s="668" t="s">
        <v>1028</v>
      </c>
      <c r="G33" s="669" t="s">
        <v>640</v>
      </c>
      <c r="H33" s="668">
        <v>1722</v>
      </c>
      <c r="I33" s="666">
        <v>1722</v>
      </c>
      <c r="J33" s="668"/>
      <c r="K33" s="395" t="s">
        <v>671</v>
      </c>
      <c r="L33" s="481">
        <v>6</v>
      </c>
      <c r="M33" s="481">
        <v>42</v>
      </c>
      <c r="N33" s="482">
        <v>41941</v>
      </c>
    </row>
    <row r="34" spans="1:14">
      <c r="A34" s="668" t="s">
        <v>1260</v>
      </c>
      <c r="B34" s="666" t="s">
        <v>1191</v>
      </c>
      <c r="C34" s="199">
        <v>41932</v>
      </c>
      <c r="D34" s="199">
        <v>41932</v>
      </c>
      <c r="E34" s="668" t="s">
        <v>179</v>
      </c>
      <c r="F34" s="668" t="s">
        <v>1028</v>
      </c>
      <c r="G34" s="668" t="s">
        <v>1029</v>
      </c>
      <c r="H34" s="668">
        <v>1170</v>
      </c>
      <c r="I34" s="666">
        <v>1170</v>
      </c>
      <c r="J34" s="668"/>
      <c r="K34" s="668" t="s">
        <v>671</v>
      </c>
      <c r="L34" s="481">
        <v>2</v>
      </c>
      <c r="M34" s="481">
        <v>8</v>
      </c>
      <c r="N34" s="482">
        <v>41934</v>
      </c>
    </row>
    <row r="35" spans="1:14">
      <c r="A35" s="668" t="s">
        <v>1260</v>
      </c>
      <c r="B35" s="666" t="s">
        <v>1191</v>
      </c>
      <c r="C35" s="199">
        <v>41932</v>
      </c>
      <c r="D35" s="199">
        <v>41932</v>
      </c>
      <c r="E35" s="668" t="s">
        <v>225</v>
      </c>
      <c r="F35" s="668" t="s">
        <v>1028</v>
      </c>
      <c r="G35" s="668" t="s">
        <v>639</v>
      </c>
      <c r="H35" s="668">
        <v>11</v>
      </c>
      <c r="I35" s="666">
        <v>11</v>
      </c>
      <c r="J35" s="668" t="s">
        <v>1031</v>
      </c>
      <c r="K35" s="395" t="s">
        <v>671</v>
      </c>
      <c r="L35" s="484">
        <v>5</v>
      </c>
      <c r="M35" s="484">
        <v>35</v>
      </c>
      <c r="N35" s="482">
        <v>41936</v>
      </c>
    </row>
    <row r="36" spans="1:14">
      <c r="A36" s="668" t="s">
        <v>1260</v>
      </c>
      <c r="B36" s="666" t="s">
        <v>1191</v>
      </c>
      <c r="C36" s="199">
        <v>41932</v>
      </c>
      <c r="D36" s="199">
        <v>41932</v>
      </c>
      <c r="E36" s="668" t="s">
        <v>173</v>
      </c>
      <c r="F36" s="668" t="s">
        <v>1028</v>
      </c>
      <c r="G36" s="669" t="s">
        <v>641</v>
      </c>
      <c r="H36" s="668">
        <v>38</v>
      </c>
      <c r="I36" s="666">
        <v>38</v>
      </c>
      <c r="J36" s="668"/>
      <c r="K36" s="668" t="s">
        <v>671</v>
      </c>
      <c r="L36" s="481">
        <v>2</v>
      </c>
      <c r="M36" s="481">
        <v>8</v>
      </c>
      <c r="N36" s="482">
        <v>41941</v>
      </c>
    </row>
    <row r="37" spans="1:14">
      <c r="A37" s="668" t="s">
        <v>1261</v>
      </c>
      <c r="B37" s="666" t="s">
        <v>1193</v>
      </c>
      <c r="C37" s="199">
        <v>41932</v>
      </c>
      <c r="D37" s="199">
        <v>41932</v>
      </c>
      <c r="E37" s="667" t="s">
        <v>197</v>
      </c>
      <c r="F37" s="668" t="s">
        <v>1028</v>
      </c>
      <c r="G37" s="669" t="s">
        <v>640</v>
      </c>
      <c r="H37" s="668">
        <v>1410</v>
      </c>
      <c r="I37" s="666">
        <v>1410</v>
      </c>
      <c r="J37" s="668"/>
      <c r="K37" s="395" t="s">
        <v>671</v>
      </c>
      <c r="L37" s="481">
        <v>6</v>
      </c>
      <c r="M37" s="481">
        <v>42</v>
      </c>
      <c r="N37" s="482">
        <v>41941</v>
      </c>
    </row>
    <row r="38" spans="1:14">
      <c r="A38" s="668" t="s">
        <v>1261</v>
      </c>
      <c r="B38" s="666" t="s">
        <v>1193</v>
      </c>
      <c r="C38" s="199">
        <v>41932</v>
      </c>
      <c r="D38" s="199">
        <v>41932</v>
      </c>
      <c r="E38" s="668" t="s">
        <v>179</v>
      </c>
      <c r="F38" s="668" t="s">
        <v>1028</v>
      </c>
      <c r="G38" s="668" t="s">
        <v>1029</v>
      </c>
      <c r="H38" s="668">
        <v>874</v>
      </c>
      <c r="I38" s="666">
        <v>874</v>
      </c>
      <c r="J38" s="668"/>
      <c r="K38" s="668" t="s">
        <v>671</v>
      </c>
      <c r="L38" s="481">
        <v>2</v>
      </c>
      <c r="M38" s="481">
        <v>8</v>
      </c>
      <c r="N38" s="482">
        <v>41934</v>
      </c>
    </row>
    <row r="39" spans="1:14">
      <c r="A39" s="668" t="s">
        <v>1261</v>
      </c>
      <c r="B39" s="666" t="s">
        <v>1193</v>
      </c>
      <c r="C39" s="199">
        <v>41932</v>
      </c>
      <c r="D39" s="199">
        <v>41932</v>
      </c>
      <c r="E39" s="668" t="s">
        <v>225</v>
      </c>
      <c r="F39" s="668" t="s">
        <v>1028</v>
      </c>
      <c r="G39" s="668" t="s">
        <v>639</v>
      </c>
      <c r="H39" s="668">
        <v>5</v>
      </c>
      <c r="I39" s="666">
        <v>5</v>
      </c>
      <c r="J39" s="668" t="s">
        <v>1031</v>
      </c>
      <c r="K39" s="395" t="s">
        <v>671</v>
      </c>
      <c r="L39" s="484">
        <v>5</v>
      </c>
      <c r="M39" s="484">
        <v>35</v>
      </c>
      <c r="N39" s="482">
        <v>41936</v>
      </c>
    </row>
    <row r="40" spans="1:14">
      <c r="A40" s="668" t="s">
        <v>1261</v>
      </c>
      <c r="B40" s="666" t="s">
        <v>1193</v>
      </c>
      <c r="C40" s="199">
        <v>41932</v>
      </c>
      <c r="D40" s="199">
        <v>41932</v>
      </c>
      <c r="E40" s="668" t="s">
        <v>173</v>
      </c>
      <c r="F40" s="668" t="s">
        <v>1028</v>
      </c>
      <c r="G40" s="669" t="s">
        <v>641</v>
      </c>
      <c r="H40" s="668">
        <v>44</v>
      </c>
      <c r="I40" s="666">
        <v>44</v>
      </c>
      <c r="J40" s="668"/>
      <c r="K40" s="668" t="s">
        <v>671</v>
      </c>
      <c r="L40" s="481">
        <v>2</v>
      </c>
      <c r="M40" s="481">
        <v>8</v>
      </c>
      <c r="N40" s="482">
        <v>41941</v>
      </c>
    </row>
    <row r="41" spans="1:14">
      <c r="A41" s="668" t="s">
        <v>1272</v>
      </c>
      <c r="B41" s="666" t="s">
        <v>1191</v>
      </c>
      <c r="C41" s="199">
        <v>41981</v>
      </c>
      <c r="D41" s="199">
        <v>41981</v>
      </c>
      <c r="E41" s="667" t="s">
        <v>197</v>
      </c>
      <c r="F41" s="668" t="s">
        <v>1028</v>
      </c>
      <c r="G41" s="669" t="s">
        <v>640</v>
      </c>
      <c r="H41" s="668">
        <v>2774</v>
      </c>
      <c r="I41" s="666">
        <v>2774</v>
      </c>
      <c r="J41" s="668"/>
      <c r="K41" s="395" t="s">
        <v>671</v>
      </c>
      <c r="L41" s="481">
        <v>6</v>
      </c>
      <c r="M41" s="481">
        <v>42</v>
      </c>
      <c r="N41" s="482">
        <v>41983</v>
      </c>
    </row>
    <row r="42" spans="1:14">
      <c r="A42" s="668" t="s">
        <v>1272</v>
      </c>
      <c r="B42" s="666" t="s">
        <v>1191</v>
      </c>
      <c r="C42" s="199">
        <v>41981</v>
      </c>
      <c r="D42" s="199">
        <v>41981</v>
      </c>
      <c r="E42" s="668" t="s">
        <v>179</v>
      </c>
      <c r="F42" s="668" t="s">
        <v>1028</v>
      </c>
      <c r="G42" s="668" t="s">
        <v>1029</v>
      </c>
      <c r="H42" s="668">
        <v>2323</v>
      </c>
      <c r="I42" s="666">
        <v>2323</v>
      </c>
      <c r="J42" s="668"/>
      <c r="K42" s="668" t="s">
        <v>671</v>
      </c>
      <c r="L42" s="481">
        <v>2</v>
      </c>
      <c r="M42" s="481">
        <v>8</v>
      </c>
      <c r="N42" s="482">
        <v>41985</v>
      </c>
    </row>
    <row r="43" spans="1:14">
      <c r="A43" s="668" t="s">
        <v>1272</v>
      </c>
      <c r="B43" s="666" t="s">
        <v>1191</v>
      </c>
      <c r="C43" s="199">
        <v>41981</v>
      </c>
      <c r="D43" s="199">
        <v>41981</v>
      </c>
      <c r="E43" s="668" t="s">
        <v>225</v>
      </c>
      <c r="F43" s="668" t="s">
        <v>1028</v>
      </c>
      <c r="G43" s="668" t="s">
        <v>639</v>
      </c>
      <c r="H43" s="668">
        <v>19</v>
      </c>
      <c r="I43" s="666">
        <v>19</v>
      </c>
      <c r="J43" s="668" t="s">
        <v>1031</v>
      </c>
      <c r="K43" s="395" t="s">
        <v>671</v>
      </c>
      <c r="L43" s="484">
        <v>5</v>
      </c>
      <c r="M43" s="484">
        <v>35</v>
      </c>
      <c r="N43" s="482">
        <v>41981</v>
      </c>
    </row>
    <row r="44" spans="1:14">
      <c r="A44" s="668" t="s">
        <v>1272</v>
      </c>
      <c r="B44" s="666" t="s">
        <v>1191</v>
      </c>
      <c r="C44" s="199">
        <v>41981</v>
      </c>
      <c r="D44" s="199">
        <v>41981</v>
      </c>
      <c r="E44" s="668" t="s">
        <v>173</v>
      </c>
      <c r="F44" s="668" t="s">
        <v>1028</v>
      </c>
      <c r="G44" s="669" t="s">
        <v>641</v>
      </c>
      <c r="H44" s="668">
        <v>24</v>
      </c>
      <c r="I44" s="666">
        <v>24</v>
      </c>
      <c r="J44" s="668"/>
      <c r="K44" s="668" t="s">
        <v>671</v>
      </c>
      <c r="L44" s="481">
        <v>2</v>
      </c>
      <c r="M44" s="481">
        <v>8</v>
      </c>
      <c r="N44" s="482">
        <v>41983</v>
      </c>
    </row>
    <row r="45" spans="1:14">
      <c r="A45" s="668" t="s">
        <v>1273</v>
      </c>
      <c r="B45" s="666" t="s">
        <v>1193</v>
      </c>
      <c r="C45" s="199">
        <v>41981</v>
      </c>
      <c r="D45" s="199">
        <v>41981</v>
      </c>
      <c r="E45" s="667" t="s">
        <v>197</v>
      </c>
      <c r="F45" s="668" t="s">
        <v>1028</v>
      </c>
      <c r="G45" s="669" t="s">
        <v>640</v>
      </c>
      <c r="H45" s="668">
        <v>2696</v>
      </c>
      <c r="I45" s="666">
        <v>2696</v>
      </c>
      <c r="J45" s="668"/>
      <c r="K45" s="395" t="s">
        <v>671</v>
      </c>
      <c r="L45" s="481">
        <v>6</v>
      </c>
      <c r="M45" s="481">
        <v>42</v>
      </c>
      <c r="N45" s="482">
        <v>41983</v>
      </c>
    </row>
    <row r="46" spans="1:14">
      <c r="A46" s="668" t="s">
        <v>1273</v>
      </c>
      <c r="B46" s="666" t="s">
        <v>1193</v>
      </c>
      <c r="C46" s="199">
        <v>41981</v>
      </c>
      <c r="D46" s="199">
        <v>41981</v>
      </c>
      <c r="E46" s="668" t="s">
        <v>179</v>
      </c>
      <c r="F46" s="668" t="s">
        <v>1028</v>
      </c>
      <c r="G46" s="668" t="s">
        <v>1029</v>
      </c>
      <c r="H46" s="668">
        <v>2246</v>
      </c>
      <c r="I46" s="666">
        <v>2246</v>
      </c>
      <c r="J46" s="668"/>
      <c r="K46" s="668" t="s">
        <v>671</v>
      </c>
      <c r="L46" s="481">
        <v>2</v>
      </c>
      <c r="M46" s="481">
        <v>8</v>
      </c>
      <c r="N46" s="482">
        <v>41985</v>
      </c>
    </row>
    <row r="47" spans="1:14">
      <c r="A47" s="668" t="s">
        <v>1273</v>
      </c>
      <c r="B47" s="666" t="s">
        <v>1193</v>
      </c>
      <c r="C47" s="199">
        <v>41981</v>
      </c>
      <c r="D47" s="199">
        <v>41981</v>
      </c>
      <c r="E47" s="668" t="s">
        <v>225</v>
      </c>
      <c r="F47" s="668" t="s">
        <v>1028</v>
      </c>
      <c r="G47" s="668" t="s">
        <v>639</v>
      </c>
      <c r="H47" s="668">
        <v>15</v>
      </c>
      <c r="I47" s="666">
        <v>15</v>
      </c>
      <c r="J47" s="668" t="s">
        <v>1031</v>
      </c>
      <c r="K47" s="395" t="s">
        <v>671</v>
      </c>
      <c r="L47" s="484">
        <v>5</v>
      </c>
      <c r="M47" s="484">
        <v>35</v>
      </c>
      <c r="N47" s="482">
        <v>41981</v>
      </c>
    </row>
    <row r="48" spans="1:14">
      <c r="A48" s="668" t="s">
        <v>1273</v>
      </c>
      <c r="B48" s="666" t="s">
        <v>1193</v>
      </c>
      <c r="C48" s="199">
        <v>41981</v>
      </c>
      <c r="D48" s="199">
        <v>41981</v>
      </c>
      <c r="E48" s="668" t="s">
        <v>173</v>
      </c>
      <c r="F48" s="668" t="s">
        <v>1028</v>
      </c>
      <c r="G48" s="669" t="s">
        <v>641</v>
      </c>
      <c r="H48" s="668">
        <v>17</v>
      </c>
      <c r="I48" s="666">
        <v>17</v>
      </c>
      <c r="J48" s="668"/>
      <c r="K48" s="668" t="s">
        <v>671</v>
      </c>
      <c r="L48" s="481">
        <v>2</v>
      </c>
      <c r="M48" s="481">
        <v>8</v>
      </c>
      <c r="N48" s="482">
        <v>41983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2:S75"/>
  <sheetViews>
    <sheetView topLeftCell="A40" workbookViewId="0">
      <selection activeCell="C43" sqref="C43:I56"/>
    </sheetView>
  </sheetViews>
  <sheetFormatPr defaultRowHeight="14"/>
  <cols>
    <col min="1" max="1" width="11.08984375" customWidth="1"/>
    <col min="3" max="3" width="21.6328125" customWidth="1"/>
    <col min="4" max="4" width="10.6328125" customWidth="1"/>
    <col min="5" max="5" width="11.08984375" bestFit="1" customWidth="1"/>
    <col min="6" max="6" width="11.6328125" customWidth="1"/>
    <col min="7" max="7" width="9.81640625" customWidth="1"/>
    <col min="8" max="8" width="11.453125" bestFit="1" customWidth="1"/>
    <col min="9" max="9" width="11.1796875" bestFit="1" customWidth="1"/>
    <col min="10" max="10" width="9" bestFit="1" customWidth="1"/>
    <col min="11" max="11" width="13.08984375" bestFit="1" customWidth="1"/>
    <col min="12" max="12" width="6.54296875" bestFit="1" customWidth="1"/>
  </cols>
  <sheetData>
    <row r="2" spans="1:19" ht="42">
      <c r="A2" s="550" t="s">
        <v>268</v>
      </c>
      <c r="B2" s="552" t="s">
        <v>10</v>
      </c>
      <c r="C2" s="553" t="s">
        <v>267</v>
      </c>
      <c r="D2" s="552" t="s">
        <v>144</v>
      </c>
      <c r="E2" s="552" t="s">
        <v>146</v>
      </c>
      <c r="F2" s="554" t="s">
        <v>150</v>
      </c>
      <c r="G2" s="555" t="s">
        <v>265</v>
      </c>
      <c r="H2" s="554" t="s">
        <v>266</v>
      </c>
      <c r="I2" s="556" t="s">
        <v>264</v>
      </c>
      <c r="J2" s="554" t="s">
        <v>287</v>
      </c>
      <c r="K2" s="551" t="s">
        <v>389</v>
      </c>
      <c r="L2" s="551" t="s">
        <v>390</v>
      </c>
      <c r="O2" t="s">
        <v>163</v>
      </c>
      <c r="P2" t="s">
        <v>164</v>
      </c>
      <c r="Q2" t="s">
        <v>165</v>
      </c>
      <c r="R2" t="s">
        <v>166</v>
      </c>
      <c r="S2" t="s">
        <v>372</v>
      </c>
    </row>
    <row r="3" spans="1:19">
      <c r="A3" s="1130" t="s">
        <v>712</v>
      </c>
      <c r="B3" s="1132" t="s">
        <v>410</v>
      </c>
      <c r="C3" s="1131" t="s">
        <v>925</v>
      </c>
      <c r="D3" s="780">
        <v>41680</v>
      </c>
      <c r="E3" s="561">
        <v>0.53541666666666665</v>
      </c>
      <c r="F3" s="562">
        <v>7.91</v>
      </c>
      <c r="G3" s="563">
        <v>0</v>
      </c>
      <c r="H3" s="562">
        <v>10.65</v>
      </c>
      <c r="I3" s="564">
        <v>1.88</v>
      </c>
      <c r="J3" s="562">
        <v>0.30099999999999999</v>
      </c>
      <c r="K3" s="565">
        <v>0</v>
      </c>
      <c r="L3" s="791" t="s">
        <v>910</v>
      </c>
      <c r="O3" s="287">
        <v>2</v>
      </c>
      <c r="P3" s="286">
        <v>0.33</v>
      </c>
      <c r="Q3" s="286">
        <v>0.48</v>
      </c>
      <c r="R3" s="286">
        <f>P3*2.5</f>
        <v>0.82500000000000007</v>
      </c>
      <c r="S3" s="8">
        <f>Q3*R3</f>
        <v>0.39600000000000002</v>
      </c>
    </row>
    <row r="4" spans="1:19">
      <c r="A4" s="1130"/>
      <c r="B4" s="1132"/>
      <c r="C4" s="1131"/>
      <c r="D4" s="532">
        <v>41750</v>
      </c>
      <c r="E4" s="557">
        <v>0.48472222222222222</v>
      </c>
      <c r="F4" s="558">
        <v>7.93</v>
      </c>
      <c r="G4" s="558">
        <v>10.5</v>
      </c>
      <c r="H4" s="558">
        <v>10.210000000000001</v>
      </c>
      <c r="I4" s="559">
        <v>1.42</v>
      </c>
      <c r="J4" s="558">
        <v>0.19800000000000001</v>
      </c>
      <c r="K4" s="560">
        <v>0.5</v>
      </c>
      <c r="L4" s="792" t="s">
        <v>910</v>
      </c>
      <c r="O4" s="288">
        <v>4</v>
      </c>
      <c r="P4" s="6">
        <v>0.26</v>
      </c>
      <c r="Q4" s="6">
        <v>0.22</v>
      </c>
      <c r="R4" s="286">
        <f>P4*3</f>
        <v>0.78</v>
      </c>
      <c r="S4" s="286">
        <f t="shared" ref="S4:S5" si="0">Q4*R4</f>
        <v>0.1716</v>
      </c>
    </row>
    <row r="5" spans="1:19">
      <c r="A5" s="1130"/>
      <c r="B5" s="1132"/>
      <c r="C5" s="1131"/>
      <c r="D5" s="524">
        <v>41806</v>
      </c>
      <c r="E5" s="548">
        <v>0.39930555555555558</v>
      </c>
      <c r="F5" s="538">
        <v>7.78</v>
      </c>
      <c r="G5" s="538">
        <v>11.7</v>
      </c>
      <c r="H5" s="538">
        <v>9</v>
      </c>
      <c r="I5" s="549">
        <v>1.34</v>
      </c>
      <c r="J5" s="538">
        <v>0.25</v>
      </c>
      <c r="K5" s="527">
        <v>0.25</v>
      </c>
      <c r="L5" s="793" t="s">
        <v>910</v>
      </c>
      <c r="O5" s="287">
        <v>6</v>
      </c>
      <c r="P5" s="6"/>
      <c r="Q5" s="6"/>
      <c r="R5" s="286">
        <f t="shared" ref="R5" si="1">P5*2</f>
        <v>0</v>
      </c>
      <c r="S5" s="286">
        <f t="shared" si="0"/>
        <v>0</v>
      </c>
    </row>
    <row r="6" spans="1:19">
      <c r="A6" s="1130"/>
      <c r="B6" s="1132"/>
      <c r="C6" s="1131"/>
      <c r="D6" s="524">
        <v>41869</v>
      </c>
      <c r="E6" s="542">
        <v>0.48888888888888887</v>
      </c>
      <c r="F6" s="534">
        <v>7.96</v>
      </c>
      <c r="G6" s="534">
        <v>15.8</v>
      </c>
      <c r="H6" s="534">
        <v>6.39</v>
      </c>
      <c r="I6" s="540">
        <v>1.0229999999999999</v>
      </c>
      <c r="J6" s="534">
        <v>0.28999999999999998</v>
      </c>
      <c r="K6" s="526">
        <v>0.05</v>
      </c>
      <c r="L6" s="793" t="s">
        <v>910</v>
      </c>
      <c r="S6" s="4">
        <f>SUM(S3:S5)</f>
        <v>0.56759999999999999</v>
      </c>
    </row>
    <row r="7" spans="1:19" s="751" customFormat="1">
      <c r="A7" s="1130"/>
      <c r="B7" s="1132"/>
      <c r="C7" s="1131"/>
      <c r="D7" s="524">
        <v>41932</v>
      </c>
      <c r="E7" s="542">
        <v>0.52083333333333337</v>
      </c>
      <c r="F7" s="534">
        <v>7.7</v>
      </c>
      <c r="G7" s="534">
        <v>9.1999999999999993</v>
      </c>
      <c r="H7" s="534">
        <v>10.66</v>
      </c>
      <c r="I7" s="540">
        <v>1.3109999999999999</v>
      </c>
      <c r="J7" s="534">
        <v>0.38500000000000001</v>
      </c>
      <c r="K7" s="526">
        <v>0.25</v>
      </c>
      <c r="L7" s="793" t="s">
        <v>910</v>
      </c>
      <c r="S7" s="4"/>
    </row>
    <row r="8" spans="1:19">
      <c r="A8" s="1130"/>
      <c r="B8" s="1132"/>
      <c r="C8" s="1131"/>
      <c r="D8" s="779">
        <v>41981</v>
      </c>
      <c r="E8" s="542">
        <v>0.50208333333333333</v>
      </c>
      <c r="F8" s="534">
        <v>7.64</v>
      </c>
      <c r="G8" s="534">
        <v>0.4</v>
      </c>
      <c r="H8" s="534">
        <v>13.5</v>
      </c>
      <c r="I8" s="540">
        <v>1.4450000000000001</v>
      </c>
      <c r="J8" s="534">
        <v>0.39600000000000002</v>
      </c>
      <c r="K8" s="526">
        <v>0.1</v>
      </c>
      <c r="L8" s="793" t="s">
        <v>910</v>
      </c>
    </row>
    <row r="9" spans="1:19">
      <c r="A9" s="1130"/>
      <c r="B9" s="1132" t="s">
        <v>412</v>
      </c>
      <c r="C9" s="1143" t="s">
        <v>926</v>
      </c>
      <c r="D9" s="783">
        <v>41680</v>
      </c>
      <c r="E9" s="784">
        <v>4.1666666666666664E-2</v>
      </c>
      <c r="F9" s="785">
        <v>8.19</v>
      </c>
      <c r="G9" s="785">
        <v>0.1</v>
      </c>
      <c r="H9" s="785">
        <v>12.97</v>
      </c>
      <c r="I9" s="786">
        <v>1.87</v>
      </c>
      <c r="J9" s="785">
        <v>0.3</v>
      </c>
      <c r="K9" s="787">
        <v>0</v>
      </c>
      <c r="L9" s="794" t="s">
        <v>910</v>
      </c>
    </row>
    <row r="10" spans="1:19">
      <c r="A10" s="1130"/>
      <c r="B10" s="1132"/>
      <c r="C10" s="1143"/>
      <c r="D10" s="788">
        <v>41750</v>
      </c>
      <c r="E10" s="795">
        <v>0.49305555555555558</v>
      </c>
      <c r="F10" s="796">
        <v>8.25</v>
      </c>
      <c r="G10" s="796">
        <v>13.1</v>
      </c>
      <c r="H10" s="796">
        <v>11.78</v>
      </c>
      <c r="I10" s="797">
        <v>1.4</v>
      </c>
      <c r="J10" s="796">
        <v>0.14000000000000001</v>
      </c>
      <c r="K10" s="787">
        <v>0.5</v>
      </c>
      <c r="L10" s="794" t="s">
        <v>910</v>
      </c>
    </row>
    <row r="11" spans="1:19">
      <c r="A11" s="1130"/>
      <c r="B11" s="1132"/>
      <c r="C11" s="1143"/>
      <c r="D11" s="789">
        <v>41806</v>
      </c>
      <c r="E11" s="784">
        <v>0.40277777777777773</v>
      </c>
      <c r="F11" s="785">
        <v>8.1</v>
      </c>
      <c r="G11" s="785">
        <v>13.2</v>
      </c>
      <c r="H11" s="785">
        <v>10.47</v>
      </c>
      <c r="I11" s="786">
        <v>1.32</v>
      </c>
      <c r="J11" s="785">
        <v>0.35</v>
      </c>
      <c r="K11" s="787">
        <v>0.1</v>
      </c>
      <c r="L11" s="794" t="s">
        <v>910</v>
      </c>
    </row>
    <row r="12" spans="1:19">
      <c r="A12" s="1130"/>
      <c r="B12" s="1132"/>
      <c r="C12" s="1143"/>
      <c r="D12" s="789">
        <v>41869</v>
      </c>
      <c r="E12" s="784">
        <v>0.49652777777777773</v>
      </c>
      <c r="F12" s="785">
        <v>8.4</v>
      </c>
      <c r="G12" s="785">
        <v>16.399999999999999</v>
      </c>
      <c r="H12" s="785">
        <v>7.46</v>
      </c>
      <c r="I12" s="786">
        <v>1.1040000000000001</v>
      </c>
      <c r="J12" s="785">
        <v>0.28999999999999998</v>
      </c>
      <c r="K12" s="787">
        <v>0.35</v>
      </c>
      <c r="L12" s="794" t="s">
        <v>910</v>
      </c>
    </row>
    <row r="13" spans="1:19">
      <c r="A13" s="1130"/>
      <c r="B13" s="1132"/>
      <c r="C13" s="1143"/>
      <c r="D13" s="789">
        <v>41932</v>
      </c>
      <c r="E13" s="784">
        <v>0.52777777777777779</v>
      </c>
      <c r="F13" s="785">
        <v>8.0399999999999991</v>
      </c>
      <c r="G13" s="785">
        <v>10.6</v>
      </c>
      <c r="H13" s="785">
        <v>12.21</v>
      </c>
      <c r="I13" s="786">
        <v>1.23</v>
      </c>
      <c r="J13" s="785">
        <v>0.35</v>
      </c>
      <c r="K13" s="787">
        <v>1</v>
      </c>
      <c r="L13" s="794" t="s">
        <v>910</v>
      </c>
    </row>
    <row r="14" spans="1:19">
      <c r="A14" s="1130"/>
      <c r="B14" s="1132"/>
      <c r="C14" s="1143"/>
      <c r="D14" s="789">
        <v>41981</v>
      </c>
      <c r="E14" s="784">
        <v>0.50694444444444442</v>
      </c>
      <c r="F14" s="785">
        <v>7.99</v>
      </c>
      <c r="G14" s="785">
        <v>0.7</v>
      </c>
      <c r="H14" s="785">
        <v>13.8</v>
      </c>
      <c r="I14" s="790">
        <v>1.431</v>
      </c>
      <c r="J14" s="785">
        <v>0.17</v>
      </c>
      <c r="K14" s="787">
        <v>0.3</v>
      </c>
      <c r="L14" s="794" t="s">
        <v>910</v>
      </c>
    </row>
    <row r="15" spans="1:19">
      <c r="A15" s="566"/>
      <c r="B15" s="567"/>
      <c r="C15" s="568"/>
      <c r="D15" s="569"/>
    </row>
    <row r="16" spans="1:19" ht="25">
      <c r="A16" s="575" t="s">
        <v>268</v>
      </c>
      <c r="B16" s="575" t="s">
        <v>10</v>
      </c>
      <c r="C16" s="576" t="s">
        <v>267</v>
      </c>
      <c r="D16" s="575" t="s">
        <v>144</v>
      </c>
      <c r="E16" s="577" t="s">
        <v>197</v>
      </c>
      <c r="F16" s="577" t="s">
        <v>225</v>
      </c>
      <c r="G16" s="577" t="s">
        <v>1426</v>
      </c>
      <c r="H16" s="577" t="s">
        <v>173</v>
      </c>
      <c r="J16" s="573"/>
      <c r="K16" s="573"/>
      <c r="L16" s="574"/>
    </row>
    <row r="17" spans="1:12">
      <c r="A17" s="1130" t="s">
        <v>712</v>
      </c>
      <c r="B17" s="1132" t="s">
        <v>410</v>
      </c>
      <c r="C17" s="1131" t="s">
        <v>925</v>
      </c>
      <c r="D17" s="780">
        <v>41680</v>
      </c>
      <c r="E17" s="782">
        <v>2762</v>
      </c>
      <c r="F17" s="782">
        <v>17</v>
      </c>
      <c r="G17" s="782">
        <v>2186</v>
      </c>
      <c r="H17" s="782">
        <v>25</v>
      </c>
      <c r="I17" s="753"/>
    </row>
    <row r="18" spans="1:12">
      <c r="A18" s="1130"/>
      <c r="B18" s="1132"/>
      <c r="C18" s="1131"/>
      <c r="D18" s="524">
        <v>41750</v>
      </c>
      <c r="E18" s="782">
        <v>737</v>
      </c>
      <c r="F18" s="782">
        <v>27</v>
      </c>
      <c r="G18" s="782">
        <v>314</v>
      </c>
      <c r="H18" s="782">
        <v>43</v>
      </c>
      <c r="K18" s="571"/>
      <c r="L18" s="572"/>
    </row>
    <row r="19" spans="1:12">
      <c r="A19" s="1130"/>
      <c r="B19" s="1132"/>
      <c r="C19" s="1131"/>
      <c r="D19" s="524">
        <v>41806</v>
      </c>
      <c r="E19" s="782">
        <v>1222</v>
      </c>
      <c r="F19" s="782">
        <v>20</v>
      </c>
      <c r="G19" s="782">
        <v>806</v>
      </c>
      <c r="H19" s="782">
        <v>83</v>
      </c>
      <c r="K19" s="571"/>
      <c r="L19" s="572"/>
    </row>
    <row r="20" spans="1:12">
      <c r="A20" s="1130"/>
      <c r="B20" s="1132"/>
      <c r="C20" s="1131"/>
      <c r="D20" s="524">
        <v>41869</v>
      </c>
      <c r="E20" s="782">
        <v>1017</v>
      </c>
      <c r="F20" s="782">
        <v>13</v>
      </c>
      <c r="G20" s="782">
        <v>485</v>
      </c>
      <c r="H20" s="782">
        <v>97</v>
      </c>
      <c r="K20" s="571"/>
      <c r="L20" s="572"/>
    </row>
    <row r="21" spans="1:12" s="751" customFormat="1">
      <c r="A21" s="1130"/>
      <c r="B21" s="1132"/>
      <c r="C21" s="1131"/>
      <c r="D21" s="524">
        <v>41932</v>
      </c>
      <c r="E21" s="782">
        <v>1722</v>
      </c>
      <c r="F21" s="782">
        <v>11</v>
      </c>
      <c r="G21" s="782">
        <v>1170</v>
      </c>
      <c r="H21" s="782">
        <v>38</v>
      </c>
      <c r="K21" s="571"/>
      <c r="L21" s="572"/>
    </row>
    <row r="22" spans="1:12">
      <c r="A22" s="1130"/>
      <c r="B22" s="1132"/>
      <c r="C22" s="1131"/>
      <c r="D22" s="781">
        <v>41981</v>
      </c>
      <c r="E22" s="782">
        <v>2774</v>
      </c>
      <c r="F22" s="782">
        <v>19</v>
      </c>
      <c r="G22" s="782">
        <v>2323</v>
      </c>
      <c r="H22" s="782">
        <v>24</v>
      </c>
      <c r="K22" s="571"/>
      <c r="L22" s="572"/>
    </row>
    <row r="23" spans="1:12">
      <c r="A23" s="1130"/>
      <c r="B23" s="1132" t="s">
        <v>412</v>
      </c>
      <c r="C23" s="1131" t="s">
        <v>926</v>
      </c>
      <c r="D23" s="780">
        <v>41680</v>
      </c>
      <c r="E23" s="782">
        <v>2732</v>
      </c>
      <c r="F23" s="782">
        <v>14</v>
      </c>
      <c r="G23" s="782">
        <v>2111</v>
      </c>
      <c r="H23" s="782">
        <v>23</v>
      </c>
      <c r="I23" s="753"/>
      <c r="K23" s="571"/>
      <c r="L23" s="572"/>
    </row>
    <row r="24" spans="1:12">
      <c r="A24" s="1130"/>
      <c r="B24" s="1132"/>
      <c r="C24" s="1131"/>
      <c r="D24" s="524">
        <v>41750</v>
      </c>
      <c r="E24" s="782">
        <v>684</v>
      </c>
      <c r="F24" s="782">
        <v>34</v>
      </c>
      <c r="G24" s="782">
        <v>199</v>
      </c>
      <c r="H24" s="782">
        <v>51</v>
      </c>
      <c r="I24" s="570"/>
      <c r="K24" s="571"/>
      <c r="L24" s="572"/>
    </row>
    <row r="25" spans="1:12">
      <c r="A25" s="1130"/>
      <c r="B25" s="1132"/>
      <c r="C25" s="1131"/>
      <c r="D25" s="524">
        <v>41806</v>
      </c>
      <c r="E25" s="782">
        <v>1024</v>
      </c>
      <c r="F25" s="782">
        <v>28</v>
      </c>
      <c r="G25" s="782">
        <v>596</v>
      </c>
      <c r="H25" s="782">
        <v>63</v>
      </c>
    </row>
    <row r="26" spans="1:12">
      <c r="A26" s="1130"/>
      <c r="B26" s="1132"/>
      <c r="C26" s="1131"/>
      <c r="D26" s="524">
        <v>41869</v>
      </c>
      <c r="E26" s="782">
        <v>856</v>
      </c>
      <c r="F26" s="782">
        <v>21</v>
      </c>
      <c r="G26" s="782">
        <v>330</v>
      </c>
      <c r="H26" s="782">
        <v>85</v>
      </c>
    </row>
    <row r="27" spans="1:12">
      <c r="A27" s="1130"/>
      <c r="B27" s="1132"/>
      <c r="C27" s="1131"/>
      <c r="D27" s="524">
        <v>41932</v>
      </c>
      <c r="E27" s="782">
        <v>1410</v>
      </c>
      <c r="F27" s="782">
        <v>5</v>
      </c>
      <c r="G27" s="782">
        <v>874</v>
      </c>
      <c r="H27" s="782">
        <v>44</v>
      </c>
    </row>
    <row r="28" spans="1:12" s="751" customFormat="1">
      <c r="A28" s="1130"/>
      <c r="B28" s="1132"/>
      <c r="C28" s="1131"/>
      <c r="D28" s="781">
        <v>41981</v>
      </c>
      <c r="E28" s="782">
        <v>2696</v>
      </c>
      <c r="F28" s="782">
        <v>15</v>
      </c>
      <c r="G28" s="782">
        <v>2246</v>
      </c>
      <c r="H28" s="782">
        <v>17</v>
      </c>
    </row>
    <row r="29" spans="1:12">
      <c r="A29" s="365"/>
      <c r="B29" s="199"/>
      <c r="C29" s="199"/>
      <c r="D29" s="369"/>
      <c r="E29" s="369"/>
      <c r="F29" s="369"/>
      <c r="G29" s="369"/>
    </row>
    <row r="30" spans="1:12">
      <c r="A30" s="365"/>
      <c r="B30" s="199"/>
      <c r="C30" s="199"/>
      <c r="D30" s="749">
        <v>60</v>
      </c>
      <c r="E30" s="749">
        <v>61</v>
      </c>
      <c r="F30" s="749">
        <v>61</v>
      </c>
      <c r="G30" s="749">
        <v>62</v>
      </c>
      <c r="H30" s="749">
        <v>61</v>
      </c>
      <c r="I30" s="749">
        <v>61</v>
      </c>
    </row>
    <row r="31" spans="1:12">
      <c r="A31" s="365"/>
      <c r="B31" s="199"/>
      <c r="C31" s="199"/>
      <c r="D31" s="372" t="s">
        <v>932</v>
      </c>
      <c r="E31" s="372" t="s">
        <v>927</v>
      </c>
      <c r="F31" s="382" t="s">
        <v>928</v>
      </c>
      <c r="G31" s="372" t="s">
        <v>929</v>
      </c>
      <c r="H31" s="372" t="s">
        <v>930</v>
      </c>
      <c r="I31" s="372" t="s">
        <v>931</v>
      </c>
    </row>
    <row r="32" spans="1:12">
      <c r="A32" s="365"/>
      <c r="B32" s="199"/>
      <c r="C32" s="199"/>
      <c r="D32" s="1134" t="s">
        <v>169</v>
      </c>
      <c r="E32" s="1135"/>
      <c r="F32" s="1135"/>
      <c r="G32" s="1135"/>
      <c r="H32" s="1135"/>
      <c r="I32" s="1136"/>
    </row>
    <row r="33" spans="1:11">
      <c r="A33" s="365"/>
      <c r="B33" s="199"/>
      <c r="C33" s="199" t="s">
        <v>933</v>
      </c>
      <c r="D33" s="562">
        <f>J3</f>
        <v>0.30099999999999999</v>
      </c>
      <c r="E33" s="562">
        <f>J4</f>
        <v>0.19800000000000001</v>
      </c>
      <c r="F33" s="562">
        <f>J5</f>
        <v>0.25</v>
      </c>
      <c r="G33" s="562">
        <f>J6</f>
        <v>0.28999999999999998</v>
      </c>
      <c r="H33" s="562">
        <f>J7</f>
        <v>0.38500000000000001</v>
      </c>
      <c r="I33" s="562">
        <f>J8</f>
        <v>0.39600000000000002</v>
      </c>
    </row>
    <row r="34" spans="1:11">
      <c r="A34" s="365"/>
      <c r="B34" s="199"/>
      <c r="C34" s="199" t="s">
        <v>934</v>
      </c>
      <c r="D34" s="562">
        <f>J9</f>
        <v>0.3</v>
      </c>
      <c r="E34" s="562">
        <f>J10</f>
        <v>0.14000000000000001</v>
      </c>
      <c r="F34" s="562">
        <f>J11</f>
        <v>0.35</v>
      </c>
      <c r="G34" s="562">
        <f>J12</f>
        <v>0.28999999999999998</v>
      </c>
      <c r="H34" s="562">
        <f>J13</f>
        <v>0.35</v>
      </c>
      <c r="I34" s="562">
        <f>J14</f>
        <v>0.17</v>
      </c>
    </row>
    <row r="35" spans="1:11">
      <c r="A35" s="365"/>
      <c r="B35" s="199"/>
      <c r="C35" s="199"/>
      <c r="D35" s="1137" t="s">
        <v>935</v>
      </c>
      <c r="E35" s="1138"/>
      <c r="F35" s="1138"/>
      <c r="G35" s="1138"/>
      <c r="H35" s="1138"/>
      <c r="I35" s="1139"/>
    </row>
    <row r="36" spans="1:11">
      <c r="A36" s="365"/>
      <c r="B36" s="199"/>
      <c r="C36" s="199" t="s">
        <v>933</v>
      </c>
      <c r="D36" s="578">
        <f>D33*1.983</f>
        <v>0.59688300000000005</v>
      </c>
      <c r="E36" s="578">
        <f t="shared" ref="E36:I36" si="2">E33*1.983</f>
        <v>0.39263400000000004</v>
      </c>
      <c r="F36" s="578">
        <f t="shared" si="2"/>
        <v>0.49575000000000002</v>
      </c>
      <c r="G36" s="578">
        <f t="shared" si="2"/>
        <v>0.57506999999999997</v>
      </c>
      <c r="H36" s="578">
        <f t="shared" si="2"/>
        <v>0.76345500000000011</v>
      </c>
      <c r="I36" s="578">
        <f t="shared" si="2"/>
        <v>0.78526800000000008</v>
      </c>
    </row>
    <row r="37" spans="1:11">
      <c r="A37" s="365"/>
      <c r="B37" s="199"/>
      <c r="C37" s="199" t="s">
        <v>934</v>
      </c>
      <c r="D37" s="578">
        <f>D34*1.983</f>
        <v>0.59489999999999998</v>
      </c>
      <c r="E37" s="578">
        <f t="shared" ref="E37:I37" si="3">E34*1.983</f>
        <v>0.27762000000000003</v>
      </c>
      <c r="F37" s="578">
        <f t="shared" si="3"/>
        <v>0.69404999999999994</v>
      </c>
      <c r="G37" s="578">
        <f t="shared" si="3"/>
        <v>0.57506999999999997</v>
      </c>
      <c r="H37" s="578">
        <f t="shared" si="3"/>
        <v>0.69404999999999994</v>
      </c>
      <c r="I37" s="578">
        <f t="shared" si="3"/>
        <v>0.33711000000000002</v>
      </c>
    </row>
    <row r="38" spans="1:11">
      <c r="D38" s="1140" t="s">
        <v>936</v>
      </c>
      <c r="E38" s="1141"/>
      <c r="F38" s="1141"/>
      <c r="G38" s="1141"/>
      <c r="H38" s="1141"/>
      <c r="I38" s="1142"/>
    </row>
    <row r="39" spans="1:11">
      <c r="A39" s="365"/>
      <c r="B39" s="199"/>
      <c r="C39" s="199" t="s">
        <v>933</v>
      </c>
      <c r="D39" s="455">
        <f>$D$30*D36</f>
        <v>35.812980000000003</v>
      </c>
      <c r="E39" s="455">
        <f t="shared" ref="E39:I39" si="4">$D$30*E36</f>
        <v>23.558040000000002</v>
      </c>
      <c r="F39" s="455">
        <f t="shared" si="4"/>
        <v>29.745000000000001</v>
      </c>
      <c r="G39" s="455">
        <f t="shared" si="4"/>
        <v>34.504199999999997</v>
      </c>
      <c r="H39" s="455">
        <f t="shared" si="4"/>
        <v>45.807300000000005</v>
      </c>
      <c r="I39" s="455">
        <f t="shared" si="4"/>
        <v>47.116080000000004</v>
      </c>
      <c r="J39" s="582">
        <f>SUM(D39:I39)</f>
        <v>216.54360000000003</v>
      </c>
    </row>
    <row r="40" spans="1:11">
      <c r="A40" s="365"/>
      <c r="B40" s="199"/>
      <c r="C40" s="199" t="s">
        <v>934</v>
      </c>
      <c r="D40" s="455">
        <f>$D$30*D37</f>
        <v>35.694000000000003</v>
      </c>
      <c r="E40" s="455">
        <f>$E$30*E37</f>
        <v>16.934820000000002</v>
      </c>
      <c r="F40" s="455">
        <f>$F$30*F37</f>
        <v>42.337049999999998</v>
      </c>
      <c r="G40" s="455">
        <f>$G$30*G37</f>
        <v>35.654339999999998</v>
      </c>
      <c r="H40" s="455">
        <f>$H$30*H37</f>
        <v>42.337049999999998</v>
      </c>
      <c r="I40" s="455">
        <f>$I$30*I37</f>
        <v>20.56371</v>
      </c>
      <c r="J40" s="582">
        <f>SUM(D40:I40)</f>
        <v>193.52096999999998</v>
      </c>
    </row>
    <row r="41" spans="1:11">
      <c r="A41" s="365"/>
      <c r="B41" s="199"/>
      <c r="C41" s="199"/>
      <c r="D41" s="369"/>
      <c r="E41" s="369"/>
      <c r="F41" s="369"/>
      <c r="G41" s="369"/>
    </row>
    <row r="42" spans="1:11">
      <c r="A42" s="365"/>
      <c r="B42" s="199"/>
      <c r="C42" s="199"/>
      <c r="D42" s="798">
        <v>2.7230000000000002E-3</v>
      </c>
      <c r="E42" s="369"/>
      <c r="F42" s="480"/>
      <c r="G42" s="369"/>
    </row>
    <row r="43" spans="1:11">
      <c r="A43" s="365"/>
      <c r="B43" s="199"/>
      <c r="C43" s="199"/>
      <c r="D43" s="366"/>
      <c r="F43" s="579" t="s">
        <v>938</v>
      </c>
      <c r="G43" s="579"/>
      <c r="H43" s="579"/>
      <c r="I43" s="579"/>
    </row>
    <row r="44" spans="1:11" ht="25">
      <c r="A44" s="365"/>
      <c r="B44" s="199"/>
      <c r="C44" s="576" t="s">
        <v>267</v>
      </c>
      <c r="D44" s="575" t="s">
        <v>144</v>
      </c>
      <c r="E44" s="580" t="s">
        <v>939</v>
      </c>
      <c r="F44" s="577" t="s">
        <v>197</v>
      </c>
      <c r="G44" s="577" t="s">
        <v>225</v>
      </c>
      <c r="H44" s="577" t="s">
        <v>937</v>
      </c>
      <c r="I44" s="577" t="s">
        <v>173</v>
      </c>
    </row>
    <row r="45" spans="1:11">
      <c r="A45" s="365"/>
      <c r="B45" s="199"/>
      <c r="C45" s="1131" t="s">
        <v>925</v>
      </c>
      <c r="D45" s="372" t="s">
        <v>932</v>
      </c>
      <c r="E45" s="157">
        <f>D39</f>
        <v>35.812980000000003</v>
      </c>
      <c r="F45" s="100">
        <f>$E45*$D$42*E17</f>
        <v>269.34677241948003</v>
      </c>
      <c r="G45" s="100">
        <f>$E45*$D$42*$F17</f>
        <v>1.6578186571800002</v>
      </c>
      <c r="H45" s="100">
        <f>$E45*$D$42*G17</f>
        <v>213.17597556444002</v>
      </c>
      <c r="I45" s="100">
        <f t="shared" ref="I45:I50" si="5">$E45*$D$42*H17</f>
        <v>2.4379686135000003</v>
      </c>
      <c r="J45" s="581"/>
      <c r="K45" s="54"/>
    </row>
    <row r="46" spans="1:11">
      <c r="A46" s="365"/>
      <c r="B46" s="199"/>
      <c r="C46" s="1131"/>
      <c r="D46" s="372" t="s">
        <v>927</v>
      </c>
      <c r="E46" s="157">
        <f>E39</f>
        <v>23.558040000000002</v>
      </c>
      <c r="F46" s="100">
        <f t="shared" ref="F46:F50" si="6">$E46*$D$42*E18</f>
        <v>47.277476132040007</v>
      </c>
      <c r="G46" s="100">
        <f t="shared" ref="G46:G56" si="7">$E46*$D$42*$F18</f>
        <v>1.7320106588400002</v>
      </c>
      <c r="H46" s="100">
        <f t="shared" ref="H46:H56" si="8">$E46*$D$42*G18</f>
        <v>20.142642476880003</v>
      </c>
      <c r="I46" s="100">
        <f t="shared" si="5"/>
        <v>2.7583873455600005</v>
      </c>
      <c r="K46" s="54"/>
    </row>
    <row r="47" spans="1:11">
      <c r="C47" s="1131"/>
      <c r="D47" s="382" t="s">
        <v>928</v>
      </c>
      <c r="E47" s="157">
        <f>F39</f>
        <v>29.745000000000001</v>
      </c>
      <c r="F47" s="100">
        <f t="shared" si="6"/>
        <v>98.976665970000013</v>
      </c>
      <c r="G47" s="100">
        <f t="shared" si="7"/>
        <v>1.6199127000000002</v>
      </c>
      <c r="H47" s="100">
        <f t="shared" si="8"/>
        <v>65.282481810000007</v>
      </c>
      <c r="I47" s="100">
        <f t="shared" si="5"/>
        <v>6.7226377050000012</v>
      </c>
      <c r="K47" s="54"/>
    </row>
    <row r="48" spans="1:11">
      <c r="A48" s="365"/>
      <c r="B48" s="199"/>
      <c r="C48" s="1131"/>
      <c r="D48" s="372" t="s">
        <v>929</v>
      </c>
      <c r="E48" s="157">
        <f>G39</f>
        <v>34.504199999999997</v>
      </c>
      <c r="F48" s="100">
        <f t="shared" si="6"/>
        <v>95.552170522200001</v>
      </c>
      <c r="G48" s="100">
        <f t="shared" si="7"/>
        <v>1.2214141757999999</v>
      </c>
      <c r="H48" s="100">
        <f t="shared" si="8"/>
        <v>45.568144251</v>
      </c>
      <c r="I48" s="100">
        <f t="shared" si="5"/>
        <v>9.1136288501999996</v>
      </c>
      <c r="K48" s="54"/>
    </row>
    <row r="49" spans="1:11">
      <c r="A49" s="365"/>
      <c r="B49" s="199"/>
      <c r="C49" s="1131"/>
      <c r="D49" s="372" t="s">
        <v>930</v>
      </c>
      <c r="E49" s="157">
        <f>H39</f>
        <v>45.807300000000005</v>
      </c>
      <c r="F49" s="100">
        <f t="shared" si="6"/>
        <v>214.79070454380005</v>
      </c>
      <c r="G49" s="100">
        <f t="shared" si="7"/>
        <v>1.3720660569000003</v>
      </c>
      <c r="H49" s="100">
        <f t="shared" si="8"/>
        <v>145.93793514300003</v>
      </c>
      <c r="I49" s="100">
        <f t="shared" si="5"/>
        <v>4.7398645602000009</v>
      </c>
      <c r="K49" s="54"/>
    </row>
    <row r="50" spans="1:11">
      <c r="A50" s="365"/>
      <c r="B50" s="199"/>
      <c r="C50" s="1131"/>
      <c r="D50" s="372" t="s">
        <v>931</v>
      </c>
      <c r="E50" s="157">
        <f>I39</f>
        <v>47.116080000000004</v>
      </c>
      <c r="F50" s="100">
        <f t="shared" si="6"/>
        <v>355.89611612016006</v>
      </c>
      <c r="G50" s="100">
        <f t="shared" si="7"/>
        <v>2.4376446309600004</v>
      </c>
      <c r="H50" s="100">
        <f t="shared" si="8"/>
        <v>298.03413040632006</v>
      </c>
      <c r="I50" s="100">
        <f t="shared" si="5"/>
        <v>3.0791300601600007</v>
      </c>
      <c r="K50" s="54"/>
    </row>
    <row r="51" spans="1:11">
      <c r="A51" s="365"/>
      <c r="B51" s="199"/>
      <c r="C51" s="1131" t="s">
        <v>926</v>
      </c>
      <c r="D51" s="372" t="s">
        <v>932</v>
      </c>
      <c r="E51" s="100">
        <f>D40</f>
        <v>35.694000000000003</v>
      </c>
      <c r="F51" s="100">
        <f>$E51*$D$42*E23</f>
        <v>265.53608978400007</v>
      </c>
      <c r="G51" s="100">
        <f t="shared" si="7"/>
        <v>1.3607266680000003</v>
      </c>
      <c r="H51" s="100">
        <f t="shared" si="8"/>
        <v>205.17814258200005</v>
      </c>
      <c r="I51" s="100">
        <f t="shared" ref="I51:I56" si="9">$E51*$D$42*H23</f>
        <v>2.2354795260000002</v>
      </c>
      <c r="J51" s="581"/>
      <c r="K51" s="54"/>
    </row>
    <row r="52" spans="1:11">
      <c r="A52" s="365"/>
      <c r="B52" s="199"/>
      <c r="C52" s="1131"/>
      <c r="D52" s="372" t="s">
        <v>927</v>
      </c>
      <c r="E52" s="100">
        <f>E40</f>
        <v>16.934820000000002</v>
      </c>
      <c r="F52" s="100">
        <f t="shared" ref="F52:F56" si="10">$E52*$D$42*E24</f>
        <v>31.541644164240008</v>
      </c>
      <c r="G52" s="100">
        <f t="shared" si="7"/>
        <v>1.5678595052400004</v>
      </c>
      <c r="H52" s="100">
        <f t="shared" si="8"/>
        <v>9.1765894571400022</v>
      </c>
      <c r="I52" s="100">
        <f t="shared" si="9"/>
        <v>2.3517892578600006</v>
      </c>
      <c r="K52" s="54"/>
    </row>
    <row r="53" spans="1:11">
      <c r="A53" s="365"/>
      <c r="B53" s="199"/>
      <c r="C53" s="1131"/>
      <c r="D53" s="382" t="s">
        <v>928</v>
      </c>
      <c r="E53" s="100">
        <f>F40</f>
        <v>42.337049999999998</v>
      </c>
      <c r="F53" s="100">
        <f t="shared" si="10"/>
        <v>118.0505980416</v>
      </c>
      <c r="G53" s="100">
        <f t="shared" si="7"/>
        <v>3.2279460402</v>
      </c>
      <c r="H53" s="100">
        <f t="shared" si="8"/>
        <v>68.709137141399992</v>
      </c>
      <c r="I53" s="100">
        <f t="shared" si="9"/>
        <v>7.2628785904499997</v>
      </c>
    </row>
    <row r="54" spans="1:11">
      <c r="A54" s="365"/>
      <c r="B54" s="199"/>
      <c r="C54" s="1131"/>
      <c r="D54" s="372" t="s">
        <v>929</v>
      </c>
      <c r="E54" s="100">
        <f>G40</f>
        <v>35.654339999999998</v>
      </c>
      <c r="F54" s="100">
        <f t="shared" si="10"/>
        <v>83.106273253920008</v>
      </c>
      <c r="G54" s="100">
        <f t="shared" si="7"/>
        <v>2.0388221242200002</v>
      </c>
      <c r="H54" s="100">
        <f t="shared" si="8"/>
        <v>32.038633380600004</v>
      </c>
      <c r="I54" s="100">
        <f t="shared" si="9"/>
        <v>8.2523752646999995</v>
      </c>
    </row>
    <row r="55" spans="1:11">
      <c r="A55" s="365"/>
      <c r="B55" s="199"/>
      <c r="C55" s="1131"/>
      <c r="D55" s="372" t="s">
        <v>930</v>
      </c>
      <c r="E55" s="157">
        <f>H40</f>
        <v>42.337049999999998</v>
      </c>
      <c r="F55" s="100">
        <f t="shared" si="10"/>
        <v>162.5501398815</v>
      </c>
      <c r="G55" s="100">
        <f t="shared" si="7"/>
        <v>0.57641893575000003</v>
      </c>
      <c r="H55" s="100">
        <f t="shared" si="8"/>
        <v>100.75802996909999</v>
      </c>
      <c r="I55" s="100">
        <f t="shared" si="9"/>
        <v>5.0724866345999997</v>
      </c>
    </row>
    <row r="56" spans="1:11">
      <c r="A56" s="365"/>
      <c r="B56" s="199"/>
      <c r="C56" s="1131"/>
      <c r="D56" s="372" t="s">
        <v>931</v>
      </c>
      <c r="E56" s="100">
        <f>I40</f>
        <v>20.56371</v>
      </c>
      <c r="F56" s="100">
        <f t="shared" si="10"/>
        <v>150.96247236168003</v>
      </c>
      <c r="G56" s="100">
        <f t="shared" si="7"/>
        <v>0.83992473495000008</v>
      </c>
      <c r="H56" s="100">
        <f t="shared" si="8"/>
        <v>125.76473031318001</v>
      </c>
      <c r="I56" s="100">
        <f t="shared" si="9"/>
        <v>0.95191469961000008</v>
      </c>
    </row>
    <row r="58" spans="1:11">
      <c r="A58" s="365"/>
      <c r="B58" s="199"/>
      <c r="C58" s="199"/>
      <c r="D58" s="366"/>
      <c r="E58" s="1133" t="s">
        <v>940</v>
      </c>
      <c r="F58" s="1133"/>
      <c r="G58" s="1133"/>
      <c r="H58" s="1133"/>
      <c r="I58" s="1133"/>
    </row>
    <row r="59" spans="1:11" ht="23">
      <c r="A59" s="365"/>
      <c r="B59" s="199"/>
      <c r="C59" s="199"/>
      <c r="D59" s="366"/>
      <c r="E59" s="750" t="s">
        <v>941</v>
      </c>
      <c r="F59" s="799" t="s">
        <v>197</v>
      </c>
      <c r="G59" s="799" t="s">
        <v>225</v>
      </c>
      <c r="H59" s="799" t="s">
        <v>937</v>
      </c>
      <c r="I59" s="799" t="s">
        <v>173</v>
      </c>
    </row>
    <row r="60" spans="1:11">
      <c r="A60" s="365"/>
      <c r="B60" s="199"/>
      <c r="C60" s="199" t="s">
        <v>933</v>
      </c>
      <c r="D60" s="369"/>
      <c r="E60" s="454">
        <f>SUM(E45:E50)</f>
        <v>216.54360000000003</v>
      </c>
      <c r="F60" s="454">
        <f>SUM(F45:F50)</f>
        <v>1081.8399057076801</v>
      </c>
      <c r="G60" s="454">
        <f>SUM(G45:G50)</f>
        <v>10.040866879680001</v>
      </c>
      <c r="H60" s="454">
        <f>SUM(H45:H50)</f>
        <v>788.14130965164009</v>
      </c>
      <c r="I60" s="454">
        <f t="shared" ref="I60" si="11">SUM(I45:I50)</f>
        <v>28.851617134620003</v>
      </c>
    </row>
    <row r="61" spans="1:11">
      <c r="A61" s="365"/>
      <c r="B61" s="199"/>
      <c r="C61" s="199" t="s">
        <v>934</v>
      </c>
      <c r="D61" s="369"/>
      <c r="E61" s="454">
        <f>SUM(E51:E56)</f>
        <v>193.52096999999998</v>
      </c>
      <c r="F61" s="454">
        <f>SUM(F51:F56)</f>
        <v>811.74721748694014</v>
      </c>
      <c r="G61" s="454">
        <f>SUM(G51:G56)</f>
        <v>9.6116980083599994</v>
      </c>
      <c r="H61" s="454">
        <f>SUM(H51:H56)</f>
        <v>541.62526284342005</v>
      </c>
      <c r="I61" s="454">
        <f>SUM(I51:I56)</f>
        <v>26.126923973220002</v>
      </c>
    </row>
    <row r="62" spans="1:11">
      <c r="A62" s="365"/>
      <c r="B62" s="199"/>
      <c r="C62" s="199"/>
      <c r="D62" s="369"/>
      <c r="E62" s="369"/>
      <c r="F62" s="480"/>
      <c r="G62" s="369" t="s">
        <v>942</v>
      </c>
    </row>
    <row r="63" spans="1:11">
      <c r="A63" s="365"/>
      <c r="B63" s="199"/>
      <c r="C63" s="199" t="s">
        <v>933</v>
      </c>
      <c r="D63" s="366"/>
      <c r="E63" s="454"/>
      <c r="F63" s="454">
        <f t="shared" ref="F63:I63" si="12">AVERAGE(F45:F50)</f>
        <v>180.30665095128003</v>
      </c>
      <c r="G63" s="454">
        <f t="shared" si="12"/>
        <v>1.6734778132800001</v>
      </c>
      <c r="H63" s="454">
        <f t="shared" si="12"/>
        <v>131.35688494194002</v>
      </c>
      <c r="I63" s="454">
        <f t="shared" si="12"/>
        <v>4.8086028557700002</v>
      </c>
    </row>
    <row r="64" spans="1:11">
      <c r="A64" s="365"/>
      <c r="B64" s="199"/>
      <c r="C64" s="199" t="s">
        <v>934</v>
      </c>
      <c r="D64" s="369"/>
      <c r="E64" s="454"/>
      <c r="F64" s="454">
        <f>AVERAGE(F51:F56)</f>
        <v>135.29120291449001</v>
      </c>
      <c r="G64" s="454">
        <f>AVERAGE(G51:G56)</f>
        <v>1.6019496680599998</v>
      </c>
      <c r="H64" s="454">
        <f>AVERAGE(H51:H56)</f>
        <v>90.270877140570008</v>
      </c>
      <c r="I64" s="454">
        <f>AVERAGE(I51:I56)</f>
        <v>4.3544873288700003</v>
      </c>
    </row>
    <row r="65" spans="1:7">
      <c r="A65" s="365"/>
      <c r="B65" s="199"/>
      <c r="C65" s="199"/>
      <c r="D65" s="369"/>
      <c r="E65" s="369"/>
      <c r="F65" s="369"/>
      <c r="G65" s="369"/>
    </row>
    <row r="66" spans="1:7">
      <c r="A66" s="365"/>
      <c r="B66" s="199"/>
      <c r="C66" s="199"/>
      <c r="D66" s="369"/>
      <c r="E66" s="369"/>
      <c r="F66" s="480"/>
      <c r="G66" s="369"/>
    </row>
    <row r="68" spans="1:7">
      <c r="A68" s="365"/>
      <c r="B68" s="199"/>
      <c r="C68" s="199"/>
      <c r="D68" s="366"/>
      <c r="E68" s="369"/>
      <c r="F68" s="480"/>
      <c r="G68" s="369"/>
    </row>
    <row r="69" spans="1:7">
      <c r="A69" s="365"/>
      <c r="B69" s="199"/>
      <c r="C69" s="199"/>
      <c r="D69" s="369"/>
      <c r="E69" s="369"/>
      <c r="F69" s="369"/>
      <c r="G69" s="369"/>
    </row>
    <row r="70" spans="1:7">
      <c r="A70" s="365"/>
      <c r="B70" s="199"/>
      <c r="C70" s="199"/>
      <c r="D70" s="369"/>
      <c r="E70" s="369"/>
      <c r="F70" s="369"/>
      <c r="G70" s="369"/>
    </row>
    <row r="71" spans="1:7">
      <c r="A71" s="365"/>
      <c r="B71" s="199"/>
      <c r="C71" s="199"/>
      <c r="D71" s="369"/>
      <c r="E71" s="369"/>
      <c r="F71" s="480"/>
      <c r="G71" s="369"/>
    </row>
    <row r="72" spans="1:7">
      <c r="A72" s="365"/>
      <c r="B72" s="199"/>
      <c r="C72" s="199"/>
      <c r="D72" s="366"/>
      <c r="E72" s="369"/>
      <c r="F72" s="480"/>
      <c r="G72" s="369"/>
    </row>
    <row r="73" spans="1:7">
      <c r="A73" s="365"/>
      <c r="B73" s="199"/>
      <c r="C73" s="199"/>
      <c r="D73" s="369"/>
      <c r="E73" s="369"/>
      <c r="F73" s="369"/>
      <c r="G73" s="369"/>
    </row>
    <row r="74" spans="1:7">
      <c r="A74" s="365"/>
      <c r="B74" s="199"/>
      <c r="C74" s="199"/>
      <c r="D74" s="369"/>
      <c r="E74" s="369"/>
      <c r="F74" s="369"/>
      <c r="G74" s="369"/>
    </row>
    <row r="75" spans="1:7">
      <c r="A75" s="365"/>
      <c r="B75" s="199"/>
      <c r="C75" s="199"/>
      <c r="D75" s="369"/>
      <c r="E75" s="369"/>
      <c r="F75" s="480"/>
      <c r="G75" s="369"/>
    </row>
  </sheetData>
  <mergeCells count="16">
    <mergeCell ref="A3:A14"/>
    <mergeCell ref="C23:C28"/>
    <mergeCell ref="B23:B28"/>
    <mergeCell ref="A17:A28"/>
    <mergeCell ref="E58:I58"/>
    <mergeCell ref="D32:I32"/>
    <mergeCell ref="D35:I35"/>
    <mergeCell ref="D38:I38"/>
    <mergeCell ref="C45:C50"/>
    <mergeCell ref="C51:C56"/>
    <mergeCell ref="B3:B8"/>
    <mergeCell ref="B17:B22"/>
    <mergeCell ref="C17:C22"/>
    <mergeCell ref="C3:C8"/>
    <mergeCell ref="C9:C14"/>
    <mergeCell ref="B9:B1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192"/>
  <sheetViews>
    <sheetView topLeftCell="A46" workbookViewId="0">
      <selection activeCell="O158" sqref="O158"/>
    </sheetView>
  </sheetViews>
  <sheetFormatPr defaultRowHeight="14"/>
  <cols>
    <col min="3" max="4" width="10.08984375" customWidth="1"/>
    <col min="5" max="5" width="25.54296875" customWidth="1"/>
    <col min="7" max="7" width="23.36328125" customWidth="1"/>
    <col min="14" max="14" width="10.08984375" customWidth="1"/>
  </cols>
  <sheetData>
    <row r="1" spans="1:14">
      <c r="A1" s="668" t="s">
        <v>1378</v>
      </c>
      <c r="B1" s="666">
        <v>52</v>
      </c>
      <c r="C1" s="199">
        <v>41647</v>
      </c>
      <c r="D1" s="199">
        <v>41647</v>
      </c>
      <c r="E1" s="667" t="s">
        <v>197</v>
      </c>
      <c r="F1" s="668" t="s">
        <v>1028</v>
      </c>
      <c r="G1" s="669" t="s">
        <v>640</v>
      </c>
      <c r="H1" s="668">
        <v>661</v>
      </c>
      <c r="I1" s="666">
        <v>661</v>
      </c>
      <c r="J1" s="668"/>
      <c r="K1" s="395" t="s">
        <v>671</v>
      </c>
      <c r="L1" s="481">
        <v>6</v>
      </c>
      <c r="M1" s="481">
        <v>42</v>
      </c>
      <c r="N1" s="482">
        <v>41653</v>
      </c>
    </row>
    <row r="2" spans="1:14">
      <c r="A2" s="668" t="s">
        <v>1378</v>
      </c>
      <c r="B2" s="666">
        <v>52</v>
      </c>
      <c r="C2" s="199">
        <v>41647</v>
      </c>
      <c r="D2" s="199">
        <v>41647</v>
      </c>
      <c r="E2" s="668" t="s">
        <v>179</v>
      </c>
      <c r="F2" s="668" t="s">
        <v>1028</v>
      </c>
      <c r="G2" s="668" t="s">
        <v>1029</v>
      </c>
      <c r="H2" s="668">
        <v>568</v>
      </c>
      <c r="I2" s="666">
        <v>568</v>
      </c>
      <c r="J2" s="668"/>
      <c r="K2" s="668" t="s">
        <v>671</v>
      </c>
      <c r="L2" s="481">
        <v>2</v>
      </c>
      <c r="M2" s="481">
        <v>8</v>
      </c>
      <c r="N2" s="482">
        <v>41649</v>
      </c>
    </row>
    <row r="3" spans="1:14">
      <c r="A3" s="668" t="s">
        <v>1378</v>
      </c>
      <c r="B3" s="666">
        <v>52</v>
      </c>
      <c r="C3" s="199">
        <v>41647</v>
      </c>
      <c r="D3" s="199">
        <v>41647</v>
      </c>
      <c r="E3" s="668" t="s">
        <v>225</v>
      </c>
      <c r="F3" s="668" t="s">
        <v>1028</v>
      </c>
      <c r="G3" s="668" t="s">
        <v>639</v>
      </c>
      <c r="H3" s="668">
        <v>7</v>
      </c>
      <c r="I3" s="666">
        <v>7</v>
      </c>
      <c r="J3" s="668" t="s">
        <v>1031</v>
      </c>
      <c r="K3" s="395" t="s">
        <v>671</v>
      </c>
      <c r="L3" s="484">
        <v>5</v>
      </c>
      <c r="M3" s="484">
        <v>35</v>
      </c>
      <c r="N3" s="482">
        <v>41667</v>
      </c>
    </row>
    <row r="4" spans="1:14">
      <c r="A4" s="668" t="s">
        <v>1378</v>
      </c>
      <c r="B4" s="666">
        <v>52</v>
      </c>
      <c r="C4" s="199">
        <v>41647</v>
      </c>
      <c r="D4" s="199">
        <v>41647</v>
      </c>
      <c r="E4" s="668" t="s">
        <v>173</v>
      </c>
      <c r="F4" s="668" t="s">
        <v>1028</v>
      </c>
      <c r="G4" s="669" t="s">
        <v>641</v>
      </c>
      <c r="H4" s="668">
        <v>13</v>
      </c>
      <c r="I4" s="666">
        <v>13</v>
      </c>
      <c r="J4" s="668"/>
      <c r="K4" s="668" t="s">
        <v>671</v>
      </c>
      <c r="L4" s="481">
        <v>2</v>
      </c>
      <c r="M4" s="481">
        <v>8</v>
      </c>
      <c r="N4" s="482">
        <v>41653</v>
      </c>
    </row>
    <row r="5" spans="1:14">
      <c r="A5" s="668" t="s">
        <v>1379</v>
      </c>
      <c r="B5" s="752">
        <v>53</v>
      </c>
      <c r="C5" s="199">
        <v>41647</v>
      </c>
      <c r="D5" s="199">
        <v>41647</v>
      </c>
      <c r="E5" s="667" t="s">
        <v>197</v>
      </c>
      <c r="F5" s="668" t="s">
        <v>1028</v>
      </c>
      <c r="G5" s="669" t="s">
        <v>640</v>
      </c>
      <c r="H5" s="668">
        <v>495</v>
      </c>
      <c r="I5" s="666">
        <v>495</v>
      </c>
      <c r="J5" s="668"/>
      <c r="K5" s="395" t="s">
        <v>671</v>
      </c>
      <c r="L5" s="481">
        <v>6</v>
      </c>
      <c r="M5" s="481">
        <v>42</v>
      </c>
      <c r="N5" s="482">
        <v>41653</v>
      </c>
    </row>
    <row r="6" spans="1:14">
      <c r="A6" s="668" t="s">
        <v>1379</v>
      </c>
      <c r="B6" s="752">
        <v>53</v>
      </c>
      <c r="C6" s="199">
        <v>41647</v>
      </c>
      <c r="D6" s="199">
        <v>41647</v>
      </c>
      <c r="E6" s="668" t="s">
        <v>179</v>
      </c>
      <c r="F6" s="668" t="s">
        <v>1028</v>
      </c>
      <c r="G6" s="668" t="s">
        <v>1029</v>
      </c>
      <c r="H6" s="668">
        <v>371</v>
      </c>
      <c r="I6" s="666">
        <v>371</v>
      </c>
      <c r="J6" s="668"/>
      <c r="K6" s="668" t="s">
        <v>671</v>
      </c>
      <c r="L6" s="481">
        <v>2</v>
      </c>
      <c r="M6" s="481">
        <v>8</v>
      </c>
      <c r="N6" s="482">
        <v>41649</v>
      </c>
    </row>
    <row r="7" spans="1:14">
      <c r="A7" s="668" t="s">
        <v>1379</v>
      </c>
      <c r="B7" s="752">
        <v>53</v>
      </c>
      <c r="C7" s="199">
        <v>41647</v>
      </c>
      <c r="D7" s="199">
        <v>41647</v>
      </c>
      <c r="E7" s="668" t="s">
        <v>225</v>
      </c>
      <c r="F7" s="668" t="s">
        <v>1028</v>
      </c>
      <c r="G7" s="668" t="s">
        <v>639</v>
      </c>
      <c r="H7" s="668">
        <v>7</v>
      </c>
      <c r="I7" s="666">
        <v>7</v>
      </c>
      <c r="J7" s="668" t="s">
        <v>1031</v>
      </c>
      <c r="K7" s="395" t="s">
        <v>671</v>
      </c>
      <c r="L7" s="484">
        <v>5</v>
      </c>
      <c r="M7" s="484">
        <v>35</v>
      </c>
      <c r="N7" s="482">
        <v>41667</v>
      </c>
    </row>
    <row r="8" spans="1:14">
      <c r="A8" s="668" t="s">
        <v>1379</v>
      </c>
      <c r="B8" s="752">
        <v>53</v>
      </c>
      <c r="C8" s="199">
        <v>41647</v>
      </c>
      <c r="D8" s="199">
        <v>41647</v>
      </c>
      <c r="E8" s="668" t="s">
        <v>173</v>
      </c>
      <c r="F8" s="668" t="s">
        <v>1028</v>
      </c>
      <c r="G8" s="669" t="s">
        <v>641</v>
      </c>
      <c r="H8" s="668">
        <v>7</v>
      </c>
      <c r="I8" s="666">
        <v>7</v>
      </c>
      <c r="J8" s="668" t="s">
        <v>1031</v>
      </c>
      <c r="K8" s="668" t="s">
        <v>671</v>
      </c>
      <c r="L8" s="481">
        <v>2</v>
      </c>
      <c r="M8" s="481">
        <v>8</v>
      </c>
      <c r="N8" s="482">
        <v>41653</v>
      </c>
    </row>
    <row r="9" spans="1:14">
      <c r="A9" s="668" t="s">
        <v>1380</v>
      </c>
      <c r="B9" s="666">
        <v>54</v>
      </c>
      <c r="C9" s="199">
        <v>41647</v>
      </c>
      <c r="D9" s="199">
        <v>41647</v>
      </c>
      <c r="E9" s="667" t="s">
        <v>197</v>
      </c>
      <c r="F9" s="668" t="s">
        <v>1028</v>
      </c>
      <c r="G9" s="669" t="s">
        <v>640</v>
      </c>
      <c r="H9" s="668">
        <v>656</v>
      </c>
      <c r="I9" s="666">
        <v>656</v>
      </c>
      <c r="J9" s="668"/>
      <c r="K9" s="395" t="s">
        <v>671</v>
      </c>
      <c r="L9" s="481">
        <v>6</v>
      </c>
      <c r="M9" s="481">
        <v>42</v>
      </c>
      <c r="N9" s="482">
        <v>41653</v>
      </c>
    </row>
    <row r="10" spans="1:14">
      <c r="A10" s="668" t="s">
        <v>1380</v>
      </c>
      <c r="B10" s="666">
        <v>54</v>
      </c>
      <c r="C10" s="199">
        <v>41647</v>
      </c>
      <c r="D10" s="199">
        <v>41647</v>
      </c>
      <c r="E10" s="668" t="s">
        <v>179</v>
      </c>
      <c r="F10" s="668" t="s">
        <v>1028</v>
      </c>
      <c r="G10" s="668" t="s">
        <v>1029</v>
      </c>
      <c r="H10" s="668">
        <v>422</v>
      </c>
      <c r="I10" s="666">
        <v>422</v>
      </c>
      <c r="J10" s="668"/>
      <c r="K10" s="668" t="s">
        <v>671</v>
      </c>
      <c r="L10" s="481">
        <v>2</v>
      </c>
      <c r="M10" s="481">
        <v>8</v>
      </c>
      <c r="N10" s="482">
        <v>41649</v>
      </c>
    </row>
    <row r="11" spans="1:14">
      <c r="A11" s="668" t="s">
        <v>1380</v>
      </c>
      <c r="B11" s="666">
        <v>54</v>
      </c>
      <c r="C11" s="199">
        <v>41647</v>
      </c>
      <c r="D11" s="199">
        <v>41647</v>
      </c>
      <c r="E11" s="668" t="s">
        <v>225</v>
      </c>
      <c r="F11" s="668" t="s">
        <v>1028</v>
      </c>
      <c r="G11" s="668" t="s">
        <v>639</v>
      </c>
      <c r="H11" s="668">
        <v>21</v>
      </c>
      <c r="I11" s="666">
        <v>21</v>
      </c>
      <c r="J11" s="668" t="s">
        <v>1031</v>
      </c>
      <c r="K11" s="395" t="s">
        <v>671</v>
      </c>
      <c r="L11" s="484">
        <v>5</v>
      </c>
      <c r="M11" s="484">
        <v>35</v>
      </c>
      <c r="N11" s="482">
        <v>41667</v>
      </c>
    </row>
    <row r="12" spans="1:14">
      <c r="A12" s="668" t="s">
        <v>1380</v>
      </c>
      <c r="B12" s="666">
        <v>54</v>
      </c>
      <c r="C12" s="199">
        <v>41647</v>
      </c>
      <c r="D12" s="199">
        <v>41647</v>
      </c>
      <c r="E12" s="668" t="s">
        <v>173</v>
      </c>
      <c r="F12" s="668" t="s">
        <v>1028</v>
      </c>
      <c r="G12" s="669" t="s">
        <v>641</v>
      </c>
      <c r="H12" s="668">
        <v>26</v>
      </c>
      <c r="I12" s="666">
        <v>26</v>
      </c>
      <c r="J12" s="668"/>
      <c r="K12" s="668" t="s">
        <v>671</v>
      </c>
      <c r="L12" s="481">
        <v>2</v>
      </c>
      <c r="M12" s="481">
        <v>8</v>
      </c>
      <c r="N12" s="482">
        <v>41653</v>
      </c>
    </row>
    <row r="13" spans="1:14">
      <c r="A13" s="668" t="s">
        <v>1381</v>
      </c>
      <c r="B13" s="666">
        <v>55</v>
      </c>
      <c r="C13" s="199">
        <v>41647</v>
      </c>
      <c r="D13" s="199">
        <v>41647</v>
      </c>
      <c r="E13" s="667" t="s">
        <v>197</v>
      </c>
      <c r="F13" s="668" t="s">
        <v>1028</v>
      </c>
      <c r="G13" s="669" t="s">
        <v>640</v>
      </c>
      <c r="H13" s="668">
        <v>394</v>
      </c>
      <c r="I13" s="666">
        <v>394</v>
      </c>
      <c r="J13" s="668"/>
      <c r="K13" s="395" t="s">
        <v>671</v>
      </c>
      <c r="L13" s="481">
        <v>6</v>
      </c>
      <c r="M13" s="481">
        <v>42</v>
      </c>
      <c r="N13" s="482">
        <v>41653</v>
      </c>
    </row>
    <row r="14" spans="1:14">
      <c r="A14" s="668" t="s">
        <v>1381</v>
      </c>
      <c r="B14" s="666">
        <v>55</v>
      </c>
      <c r="C14" s="199">
        <v>41647</v>
      </c>
      <c r="D14" s="199">
        <v>41647</v>
      </c>
      <c r="E14" s="668" t="s">
        <v>179</v>
      </c>
      <c r="F14" s="668" t="s">
        <v>1028</v>
      </c>
      <c r="G14" s="668" t="s">
        <v>1029</v>
      </c>
      <c r="H14" s="668">
        <v>263</v>
      </c>
      <c r="I14" s="666">
        <v>263</v>
      </c>
      <c r="J14" s="668"/>
      <c r="K14" s="668" t="s">
        <v>671</v>
      </c>
      <c r="L14" s="481">
        <v>2</v>
      </c>
      <c r="M14" s="481">
        <v>8</v>
      </c>
      <c r="N14" s="482">
        <v>41649</v>
      </c>
    </row>
    <row r="15" spans="1:14">
      <c r="A15" s="668" t="s">
        <v>1381</v>
      </c>
      <c r="B15" s="666">
        <v>55</v>
      </c>
      <c r="C15" s="199">
        <v>41647</v>
      </c>
      <c r="D15" s="199">
        <v>41647</v>
      </c>
      <c r="E15" s="668" t="s">
        <v>225</v>
      </c>
      <c r="F15" s="668" t="s">
        <v>1028</v>
      </c>
      <c r="G15" s="668" t="s">
        <v>639</v>
      </c>
      <c r="H15" s="668">
        <v>8</v>
      </c>
      <c r="I15" s="666">
        <v>8</v>
      </c>
      <c r="J15" s="668" t="s">
        <v>1031</v>
      </c>
      <c r="K15" s="395" t="s">
        <v>671</v>
      </c>
      <c r="L15" s="484">
        <v>5</v>
      </c>
      <c r="M15" s="484">
        <v>35</v>
      </c>
      <c r="N15" s="482">
        <v>41667</v>
      </c>
    </row>
    <row r="16" spans="1:14">
      <c r="A16" s="668" t="s">
        <v>1381</v>
      </c>
      <c r="B16" s="666">
        <v>55</v>
      </c>
      <c r="C16" s="199">
        <v>41647</v>
      </c>
      <c r="D16" s="199">
        <v>41647</v>
      </c>
      <c r="E16" s="668" t="s">
        <v>173</v>
      </c>
      <c r="F16" s="668" t="s">
        <v>1028</v>
      </c>
      <c r="G16" s="669" t="s">
        <v>641</v>
      </c>
      <c r="H16" s="668">
        <v>33</v>
      </c>
      <c r="I16" s="666">
        <v>33</v>
      </c>
      <c r="J16" s="668"/>
      <c r="K16" s="668" t="s">
        <v>671</v>
      </c>
      <c r="L16" s="481">
        <v>2</v>
      </c>
      <c r="M16" s="481">
        <v>8</v>
      </c>
      <c r="N16" s="482">
        <v>41653</v>
      </c>
    </row>
    <row r="17" spans="1:14">
      <c r="A17" s="668" t="s">
        <v>1382</v>
      </c>
      <c r="B17" s="666">
        <v>52</v>
      </c>
      <c r="C17" s="199">
        <v>41680</v>
      </c>
      <c r="D17" s="199">
        <v>41680</v>
      </c>
      <c r="E17" s="667" t="s">
        <v>197</v>
      </c>
      <c r="F17" s="668" t="s">
        <v>1028</v>
      </c>
      <c r="G17" s="669" t="s">
        <v>640</v>
      </c>
      <c r="H17" s="668">
        <v>947</v>
      </c>
      <c r="I17" s="666">
        <v>947</v>
      </c>
      <c r="J17" s="668"/>
      <c r="K17" s="395" t="s">
        <v>671</v>
      </c>
      <c r="L17" s="481">
        <v>6</v>
      </c>
      <c r="M17" s="481">
        <v>42</v>
      </c>
      <c r="N17" s="482">
        <v>41683</v>
      </c>
    </row>
    <row r="18" spans="1:14">
      <c r="A18" s="668" t="s">
        <v>1382</v>
      </c>
      <c r="B18" s="666">
        <v>52</v>
      </c>
      <c r="C18" s="199">
        <v>41680</v>
      </c>
      <c r="D18" s="199">
        <v>41680</v>
      </c>
      <c r="E18" s="668" t="s">
        <v>179</v>
      </c>
      <c r="F18" s="668" t="s">
        <v>1028</v>
      </c>
      <c r="G18" s="668" t="s">
        <v>1029</v>
      </c>
      <c r="H18" s="668">
        <v>739</v>
      </c>
      <c r="I18" s="666">
        <v>739</v>
      </c>
      <c r="J18" s="668"/>
      <c r="K18" s="668" t="s">
        <v>671</v>
      </c>
      <c r="L18" s="481">
        <v>2</v>
      </c>
      <c r="M18" s="481">
        <v>8</v>
      </c>
      <c r="N18" s="482">
        <v>41682</v>
      </c>
    </row>
    <row r="19" spans="1:14">
      <c r="A19" s="668" t="s">
        <v>1382</v>
      </c>
      <c r="B19" s="666">
        <v>52</v>
      </c>
      <c r="C19" s="199">
        <v>41680</v>
      </c>
      <c r="D19" s="199">
        <v>41680</v>
      </c>
      <c r="E19" s="668" t="s">
        <v>225</v>
      </c>
      <c r="F19" s="668" t="s">
        <v>1028</v>
      </c>
      <c r="G19" s="668" t="s">
        <v>639</v>
      </c>
      <c r="H19" s="668"/>
      <c r="I19" s="666"/>
      <c r="J19" s="668" t="s">
        <v>1033</v>
      </c>
      <c r="K19" s="395" t="s">
        <v>671</v>
      </c>
      <c r="L19" s="484">
        <v>5</v>
      </c>
      <c r="M19" s="484">
        <v>35</v>
      </c>
      <c r="N19" s="482">
        <v>41697</v>
      </c>
    </row>
    <row r="20" spans="1:14">
      <c r="A20" s="668" t="s">
        <v>1382</v>
      </c>
      <c r="B20" s="666">
        <v>52</v>
      </c>
      <c r="C20" s="199">
        <v>41680</v>
      </c>
      <c r="D20" s="199">
        <v>41680</v>
      </c>
      <c r="E20" s="668" t="s">
        <v>173</v>
      </c>
      <c r="F20" s="668" t="s">
        <v>1028</v>
      </c>
      <c r="G20" s="669" t="s">
        <v>641</v>
      </c>
      <c r="H20" s="668">
        <v>27</v>
      </c>
      <c r="I20" s="666">
        <v>27</v>
      </c>
      <c r="J20" s="668"/>
      <c r="K20" s="668" t="s">
        <v>671</v>
      </c>
      <c r="L20" s="481">
        <v>2</v>
      </c>
      <c r="M20" s="481">
        <v>8</v>
      </c>
      <c r="N20" s="482">
        <v>41683</v>
      </c>
    </row>
    <row r="21" spans="1:14">
      <c r="A21" s="668" t="s">
        <v>1383</v>
      </c>
      <c r="B21" s="752">
        <v>53</v>
      </c>
      <c r="C21" s="199">
        <v>41680</v>
      </c>
      <c r="D21" s="199">
        <v>41680</v>
      </c>
      <c r="E21" s="667" t="s">
        <v>197</v>
      </c>
      <c r="F21" s="668" t="s">
        <v>1028</v>
      </c>
      <c r="G21" s="669" t="s">
        <v>640</v>
      </c>
      <c r="H21" s="668">
        <v>787</v>
      </c>
      <c r="I21" s="666">
        <v>787</v>
      </c>
      <c r="J21" s="668"/>
      <c r="K21" s="395" t="s">
        <v>671</v>
      </c>
      <c r="L21" s="481">
        <v>6</v>
      </c>
      <c r="M21" s="481">
        <v>42</v>
      </c>
      <c r="N21" s="482">
        <v>41683</v>
      </c>
    </row>
    <row r="22" spans="1:14">
      <c r="A22" s="668" t="s">
        <v>1383</v>
      </c>
      <c r="B22" s="752">
        <v>53</v>
      </c>
      <c r="C22" s="199">
        <v>41680</v>
      </c>
      <c r="D22" s="199">
        <v>41680</v>
      </c>
      <c r="E22" s="668" t="s">
        <v>179</v>
      </c>
      <c r="F22" s="668" t="s">
        <v>1028</v>
      </c>
      <c r="G22" s="668" t="s">
        <v>1029</v>
      </c>
      <c r="H22" s="668">
        <v>552</v>
      </c>
      <c r="I22" s="666">
        <v>552</v>
      </c>
      <c r="J22" s="668"/>
      <c r="K22" s="668" t="s">
        <v>671</v>
      </c>
      <c r="L22" s="481">
        <v>2</v>
      </c>
      <c r="M22" s="481">
        <v>8</v>
      </c>
      <c r="N22" s="482">
        <v>41682</v>
      </c>
    </row>
    <row r="23" spans="1:14">
      <c r="A23" s="668" t="s">
        <v>1383</v>
      </c>
      <c r="B23" s="752">
        <v>53</v>
      </c>
      <c r="C23" s="199">
        <v>41680</v>
      </c>
      <c r="D23" s="199">
        <v>41680</v>
      </c>
      <c r="E23" s="668" t="s">
        <v>225</v>
      </c>
      <c r="F23" s="668" t="s">
        <v>1028</v>
      </c>
      <c r="G23" s="668" t="s">
        <v>639</v>
      </c>
      <c r="H23" s="668"/>
      <c r="I23" s="666"/>
      <c r="J23" s="668" t="s">
        <v>1033</v>
      </c>
      <c r="K23" s="395" t="s">
        <v>671</v>
      </c>
      <c r="L23" s="484">
        <v>5</v>
      </c>
      <c r="M23" s="484">
        <v>35</v>
      </c>
      <c r="N23" s="482">
        <v>41697</v>
      </c>
    </row>
    <row r="24" spans="1:14">
      <c r="A24" s="668" t="s">
        <v>1383</v>
      </c>
      <c r="B24" s="752">
        <v>53</v>
      </c>
      <c r="C24" s="199">
        <v>41680</v>
      </c>
      <c r="D24" s="199">
        <v>41680</v>
      </c>
      <c r="E24" s="668" t="s">
        <v>173</v>
      </c>
      <c r="F24" s="668" t="s">
        <v>1028</v>
      </c>
      <c r="G24" s="669" t="s">
        <v>641</v>
      </c>
      <c r="H24" s="668">
        <v>25</v>
      </c>
      <c r="I24" s="666">
        <v>25</v>
      </c>
      <c r="J24" s="668"/>
      <c r="K24" s="668" t="s">
        <v>671</v>
      </c>
      <c r="L24" s="481">
        <v>2</v>
      </c>
      <c r="M24" s="481">
        <v>8</v>
      </c>
      <c r="N24" s="482">
        <v>41683</v>
      </c>
    </row>
    <row r="25" spans="1:14">
      <c r="A25" s="668" t="s">
        <v>1384</v>
      </c>
      <c r="B25" s="666">
        <v>54</v>
      </c>
      <c r="C25" s="199">
        <v>41680</v>
      </c>
      <c r="D25" s="199">
        <v>41680</v>
      </c>
      <c r="E25" s="667" t="s">
        <v>197</v>
      </c>
      <c r="F25" s="668" t="s">
        <v>1028</v>
      </c>
      <c r="G25" s="669" t="s">
        <v>640</v>
      </c>
      <c r="H25" s="668">
        <v>640</v>
      </c>
      <c r="I25" s="666">
        <v>640</v>
      </c>
      <c r="J25" s="668"/>
      <c r="K25" s="395" t="s">
        <v>671</v>
      </c>
      <c r="L25" s="481">
        <v>6</v>
      </c>
      <c r="M25" s="481">
        <v>42</v>
      </c>
      <c r="N25" s="482">
        <v>41683</v>
      </c>
    </row>
    <row r="26" spans="1:14">
      <c r="A26" s="668" t="s">
        <v>1384</v>
      </c>
      <c r="B26" s="666">
        <v>54</v>
      </c>
      <c r="C26" s="199">
        <v>41680</v>
      </c>
      <c r="D26" s="199">
        <v>41680</v>
      </c>
      <c r="E26" s="668" t="s">
        <v>179</v>
      </c>
      <c r="F26" s="668" t="s">
        <v>1028</v>
      </c>
      <c r="G26" s="668" t="s">
        <v>1029</v>
      </c>
      <c r="H26" s="668">
        <v>451</v>
      </c>
      <c r="I26" s="666">
        <v>451</v>
      </c>
      <c r="J26" s="668"/>
      <c r="K26" s="668" t="s">
        <v>671</v>
      </c>
      <c r="L26" s="481">
        <v>2</v>
      </c>
      <c r="M26" s="481">
        <v>8</v>
      </c>
      <c r="N26" s="482">
        <v>41682</v>
      </c>
    </row>
    <row r="27" spans="1:14">
      <c r="A27" s="668" t="s">
        <v>1384</v>
      </c>
      <c r="B27" s="666">
        <v>54</v>
      </c>
      <c r="C27" s="199">
        <v>41680</v>
      </c>
      <c r="D27" s="199">
        <v>41680</v>
      </c>
      <c r="E27" s="668" t="s">
        <v>225</v>
      </c>
      <c r="F27" s="668" t="s">
        <v>1028</v>
      </c>
      <c r="G27" s="668" t="s">
        <v>639</v>
      </c>
      <c r="H27" s="668"/>
      <c r="I27" s="666"/>
      <c r="J27" s="668" t="s">
        <v>1033</v>
      </c>
      <c r="K27" s="395" t="s">
        <v>671</v>
      </c>
      <c r="L27" s="484">
        <v>5</v>
      </c>
      <c r="M27" s="484">
        <v>35</v>
      </c>
      <c r="N27" s="482">
        <v>41697</v>
      </c>
    </row>
    <row r="28" spans="1:14">
      <c r="A28" s="668" t="s">
        <v>1384</v>
      </c>
      <c r="B28" s="666">
        <v>54</v>
      </c>
      <c r="C28" s="199">
        <v>41680</v>
      </c>
      <c r="D28" s="199">
        <v>41680</v>
      </c>
      <c r="E28" s="668" t="s">
        <v>173</v>
      </c>
      <c r="F28" s="668" t="s">
        <v>1028</v>
      </c>
      <c r="G28" s="669" t="s">
        <v>641</v>
      </c>
      <c r="H28" s="668">
        <v>39</v>
      </c>
      <c r="I28" s="666">
        <v>39</v>
      </c>
      <c r="J28" s="668"/>
      <c r="K28" s="668" t="s">
        <v>671</v>
      </c>
      <c r="L28" s="481">
        <v>2</v>
      </c>
      <c r="M28" s="481">
        <v>8</v>
      </c>
      <c r="N28" s="482">
        <v>41683</v>
      </c>
    </row>
    <row r="29" spans="1:14">
      <c r="A29" s="668" t="s">
        <v>1385</v>
      </c>
      <c r="B29" s="666">
        <v>55</v>
      </c>
      <c r="C29" s="199">
        <v>41680</v>
      </c>
      <c r="D29" s="199">
        <v>41680</v>
      </c>
      <c r="E29" s="667" t="s">
        <v>197</v>
      </c>
      <c r="F29" s="668" t="s">
        <v>1028</v>
      </c>
      <c r="G29" s="669" t="s">
        <v>640</v>
      </c>
      <c r="H29" s="668">
        <v>1216</v>
      </c>
      <c r="I29" s="666">
        <v>1216</v>
      </c>
      <c r="J29" s="668"/>
      <c r="K29" s="395" t="s">
        <v>671</v>
      </c>
      <c r="L29" s="481">
        <v>6</v>
      </c>
      <c r="M29" s="481">
        <v>42</v>
      </c>
      <c r="N29" s="482">
        <v>41683</v>
      </c>
    </row>
    <row r="30" spans="1:14">
      <c r="A30" s="668" t="s">
        <v>1385</v>
      </c>
      <c r="B30" s="666">
        <v>55</v>
      </c>
      <c r="C30" s="199">
        <v>41680</v>
      </c>
      <c r="D30" s="199">
        <v>41680</v>
      </c>
      <c r="E30" s="668" t="s">
        <v>179</v>
      </c>
      <c r="F30" s="668" t="s">
        <v>1028</v>
      </c>
      <c r="G30" s="668" t="s">
        <v>1029</v>
      </c>
      <c r="H30" s="668">
        <v>712</v>
      </c>
      <c r="I30" s="666">
        <v>712</v>
      </c>
      <c r="J30" s="668"/>
      <c r="K30" s="668" t="s">
        <v>671</v>
      </c>
      <c r="L30" s="481">
        <v>2</v>
      </c>
      <c r="M30" s="481">
        <v>8</v>
      </c>
      <c r="N30" s="482">
        <v>41682</v>
      </c>
    </row>
    <row r="31" spans="1:14">
      <c r="A31" s="668" t="s">
        <v>1385</v>
      </c>
      <c r="B31" s="666">
        <v>55</v>
      </c>
      <c r="C31" s="199">
        <v>41680</v>
      </c>
      <c r="D31" s="199">
        <v>41680</v>
      </c>
      <c r="E31" s="668" t="s">
        <v>225</v>
      </c>
      <c r="F31" s="668" t="s">
        <v>1028</v>
      </c>
      <c r="G31" s="668" t="s">
        <v>639</v>
      </c>
      <c r="H31" s="668">
        <v>47</v>
      </c>
      <c r="I31" s="666">
        <v>47</v>
      </c>
      <c r="J31" s="668"/>
      <c r="K31" s="395" t="s">
        <v>671</v>
      </c>
      <c r="L31" s="484">
        <v>5</v>
      </c>
      <c r="M31" s="484">
        <v>35</v>
      </c>
      <c r="N31" s="482">
        <v>41697</v>
      </c>
    </row>
    <row r="32" spans="1:14">
      <c r="A32" s="668" t="s">
        <v>1385</v>
      </c>
      <c r="B32" s="666">
        <v>55</v>
      </c>
      <c r="C32" s="199">
        <v>41680</v>
      </c>
      <c r="D32" s="199">
        <v>41680</v>
      </c>
      <c r="E32" s="668" t="s">
        <v>173</v>
      </c>
      <c r="F32" s="668" t="s">
        <v>1028</v>
      </c>
      <c r="G32" s="669" t="s">
        <v>641</v>
      </c>
      <c r="H32" s="668">
        <v>73</v>
      </c>
      <c r="I32" s="666">
        <v>73</v>
      </c>
      <c r="J32" s="668"/>
      <c r="K32" s="668" t="s">
        <v>671</v>
      </c>
      <c r="L32" s="481">
        <v>2</v>
      </c>
      <c r="M32" s="481">
        <v>8</v>
      </c>
      <c r="N32" s="482">
        <v>41683</v>
      </c>
    </row>
    <row r="33" spans="1:14">
      <c r="A33" s="668" t="s">
        <v>1386</v>
      </c>
      <c r="B33" s="666">
        <v>52</v>
      </c>
      <c r="C33" s="199">
        <v>41724</v>
      </c>
      <c r="D33" s="199">
        <v>41724</v>
      </c>
      <c r="E33" s="667" t="s">
        <v>197</v>
      </c>
      <c r="F33" s="668" t="s">
        <v>1028</v>
      </c>
      <c r="G33" s="669" t="s">
        <v>640</v>
      </c>
      <c r="H33" s="668">
        <v>583</v>
      </c>
      <c r="I33" s="666">
        <v>583</v>
      </c>
      <c r="J33" s="668"/>
      <c r="K33" s="395" t="s">
        <v>671</v>
      </c>
      <c r="L33" s="481">
        <v>6</v>
      </c>
      <c r="M33" s="481">
        <v>42</v>
      </c>
      <c r="N33" s="482">
        <v>41731</v>
      </c>
    </row>
    <row r="34" spans="1:14">
      <c r="A34" s="668" t="s">
        <v>1386</v>
      </c>
      <c r="B34" s="666">
        <v>52</v>
      </c>
      <c r="C34" s="199">
        <v>41724</v>
      </c>
      <c r="D34" s="199">
        <v>41724</v>
      </c>
      <c r="E34" s="668" t="s">
        <v>179</v>
      </c>
      <c r="F34" s="668" t="s">
        <v>1028</v>
      </c>
      <c r="G34" s="668" t="s">
        <v>1029</v>
      </c>
      <c r="H34" s="668">
        <v>360</v>
      </c>
      <c r="I34" s="666">
        <v>360</v>
      </c>
      <c r="J34" s="668"/>
      <c r="K34" s="668" t="s">
        <v>671</v>
      </c>
      <c r="L34" s="481">
        <v>2</v>
      </c>
      <c r="M34" s="481">
        <v>8</v>
      </c>
      <c r="N34" s="482">
        <v>41733</v>
      </c>
    </row>
    <row r="35" spans="1:14">
      <c r="A35" s="668" t="s">
        <v>1386</v>
      </c>
      <c r="B35" s="666">
        <v>52</v>
      </c>
      <c r="C35" s="199">
        <v>41724</v>
      </c>
      <c r="D35" s="199">
        <v>41724</v>
      </c>
      <c r="E35" s="668" t="s">
        <v>225</v>
      </c>
      <c r="F35" s="668" t="s">
        <v>1028</v>
      </c>
      <c r="G35" s="668" t="s">
        <v>639</v>
      </c>
      <c r="H35" s="668">
        <v>101</v>
      </c>
      <c r="I35" s="666">
        <v>101</v>
      </c>
      <c r="J35" s="668"/>
      <c r="K35" s="395" t="s">
        <v>671</v>
      </c>
      <c r="L35" s="484">
        <v>5</v>
      </c>
      <c r="M35" s="484">
        <v>35</v>
      </c>
      <c r="N35" s="482">
        <v>41726</v>
      </c>
    </row>
    <row r="36" spans="1:14">
      <c r="A36" s="668" t="s">
        <v>1386</v>
      </c>
      <c r="B36" s="666">
        <v>52</v>
      </c>
      <c r="C36" s="199">
        <v>41724</v>
      </c>
      <c r="D36" s="199">
        <v>41724</v>
      </c>
      <c r="E36" s="668" t="s">
        <v>173</v>
      </c>
      <c r="F36" s="668" t="s">
        <v>1028</v>
      </c>
      <c r="G36" s="669" t="s">
        <v>641</v>
      </c>
      <c r="H36" s="668">
        <v>23</v>
      </c>
      <c r="I36" s="666">
        <v>23</v>
      </c>
      <c r="J36" s="668"/>
      <c r="K36" s="668" t="s">
        <v>671</v>
      </c>
      <c r="L36" s="481">
        <v>2</v>
      </c>
      <c r="M36" s="481">
        <v>8</v>
      </c>
      <c r="N36" s="482">
        <v>41731</v>
      </c>
    </row>
    <row r="37" spans="1:14">
      <c r="A37" s="668" t="s">
        <v>1387</v>
      </c>
      <c r="B37" s="752">
        <v>53</v>
      </c>
      <c r="C37" s="199">
        <v>41724</v>
      </c>
      <c r="D37" s="199">
        <v>41724</v>
      </c>
      <c r="E37" s="667" t="s">
        <v>197</v>
      </c>
      <c r="F37" s="668" t="s">
        <v>1028</v>
      </c>
      <c r="G37" s="669" t="s">
        <v>640</v>
      </c>
      <c r="H37" s="668">
        <v>277</v>
      </c>
      <c r="I37" s="666">
        <v>277</v>
      </c>
      <c r="J37" s="668"/>
      <c r="K37" s="395" t="s">
        <v>671</v>
      </c>
      <c r="L37" s="481">
        <v>6</v>
      </c>
      <c r="M37" s="481">
        <v>42</v>
      </c>
      <c r="N37" s="482">
        <v>41731</v>
      </c>
    </row>
    <row r="38" spans="1:14">
      <c r="A38" s="668" t="s">
        <v>1387</v>
      </c>
      <c r="B38" s="752">
        <v>53</v>
      </c>
      <c r="C38" s="199">
        <v>41724</v>
      </c>
      <c r="D38" s="199">
        <v>41724</v>
      </c>
      <c r="E38" s="668" t="s">
        <v>179</v>
      </c>
      <c r="F38" s="668" t="s">
        <v>1028</v>
      </c>
      <c r="G38" s="668" t="s">
        <v>1029</v>
      </c>
      <c r="H38" s="668">
        <v>131</v>
      </c>
      <c r="I38" s="666">
        <v>131</v>
      </c>
      <c r="J38" s="668"/>
      <c r="K38" s="668" t="s">
        <v>671</v>
      </c>
      <c r="L38" s="481">
        <v>2</v>
      </c>
      <c r="M38" s="481">
        <v>8</v>
      </c>
      <c r="N38" s="482">
        <v>41733</v>
      </c>
    </row>
    <row r="39" spans="1:14">
      <c r="A39" s="668" t="s">
        <v>1387</v>
      </c>
      <c r="B39" s="752">
        <v>53</v>
      </c>
      <c r="C39" s="199">
        <v>41724</v>
      </c>
      <c r="D39" s="199">
        <v>41724</v>
      </c>
      <c r="E39" s="668" t="s">
        <v>225</v>
      </c>
      <c r="F39" s="668" t="s">
        <v>1028</v>
      </c>
      <c r="G39" s="668" t="s">
        <v>639</v>
      </c>
      <c r="H39" s="668">
        <v>82</v>
      </c>
      <c r="I39" s="666">
        <v>82</v>
      </c>
      <c r="J39" s="668"/>
      <c r="K39" s="395" t="s">
        <v>671</v>
      </c>
      <c r="L39" s="484">
        <v>5</v>
      </c>
      <c r="M39" s="484">
        <v>35</v>
      </c>
      <c r="N39" s="482">
        <v>41726</v>
      </c>
    </row>
    <row r="40" spans="1:14">
      <c r="A40" s="668" t="s">
        <v>1387</v>
      </c>
      <c r="B40" s="752">
        <v>53</v>
      </c>
      <c r="C40" s="199">
        <v>41724</v>
      </c>
      <c r="D40" s="199">
        <v>41724</v>
      </c>
      <c r="E40" s="668" t="s">
        <v>173</v>
      </c>
      <c r="F40" s="668" t="s">
        <v>1028</v>
      </c>
      <c r="G40" s="669" t="s">
        <v>641</v>
      </c>
      <c r="H40" s="668">
        <v>10</v>
      </c>
      <c r="I40" s="666">
        <v>10</v>
      </c>
      <c r="J40" s="668"/>
      <c r="K40" s="668" t="s">
        <v>671</v>
      </c>
      <c r="L40" s="481">
        <v>2</v>
      </c>
      <c r="M40" s="481">
        <v>8</v>
      </c>
      <c r="N40" s="482">
        <v>41731</v>
      </c>
    </row>
    <row r="41" spans="1:14">
      <c r="A41" s="668" t="s">
        <v>1388</v>
      </c>
      <c r="B41" s="666">
        <v>54</v>
      </c>
      <c r="C41" s="199">
        <v>41724</v>
      </c>
      <c r="D41" s="199">
        <v>41724</v>
      </c>
      <c r="E41" s="667" t="s">
        <v>197</v>
      </c>
      <c r="F41" s="668" t="s">
        <v>1028</v>
      </c>
      <c r="G41" s="669" t="s">
        <v>640</v>
      </c>
      <c r="H41" s="668">
        <v>459</v>
      </c>
      <c r="I41" s="666">
        <v>459</v>
      </c>
      <c r="J41" s="668"/>
      <c r="K41" s="395" t="s">
        <v>671</v>
      </c>
      <c r="L41" s="481">
        <v>6</v>
      </c>
      <c r="M41" s="481">
        <v>42</v>
      </c>
      <c r="N41" s="482">
        <v>41731</v>
      </c>
    </row>
    <row r="42" spans="1:14">
      <c r="A42" s="668" t="s">
        <v>1388</v>
      </c>
      <c r="B42" s="666">
        <v>54</v>
      </c>
      <c r="C42" s="199">
        <v>41724</v>
      </c>
      <c r="D42" s="199">
        <v>41724</v>
      </c>
      <c r="E42" s="668" t="s">
        <v>179</v>
      </c>
      <c r="F42" s="668" t="s">
        <v>1028</v>
      </c>
      <c r="G42" s="668" t="s">
        <v>1029</v>
      </c>
      <c r="H42" s="668">
        <v>226</v>
      </c>
      <c r="I42" s="666">
        <v>226</v>
      </c>
      <c r="J42" s="668"/>
      <c r="K42" s="668" t="s">
        <v>671</v>
      </c>
      <c r="L42" s="481">
        <v>2</v>
      </c>
      <c r="M42" s="481">
        <v>8</v>
      </c>
      <c r="N42" s="482">
        <v>41733</v>
      </c>
    </row>
    <row r="43" spans="1:14">
      <c r="A43" s="668" t="s">
        <v>1388</v>
      </c>
      <c r="B43" s="666">
        <v>54</v>
      </c>
      <c r="C43" s="199">
        <v>41724</v>
      </c>
      <c r="D43" s="199">
        <v>41724</v>
      </c>
      <c r="E43" s="668" t="s">
        <v>225</v>
      </c>
      <c r="F43" s="668" t="s">
        <v>1028</v>
      </c>
      <c r="G43" s="668" t="s">
        <v>639</v>
      </c>
      <c r="H43" s="668">
        <v>90</v>
      </c>
      <c r="I43" s="666">
        <v>90</v>
      </c>
      <c r="J43" s="668"/>
      <c r="K43" s="395" t="s">
        <v>671</v>
      </c>
      <c r="L43" s="484">
        <v>5</v>
      </c>
      <c r="M43" s="484">
        <v>35</v>
      </c>
      <c r="N43" s="482">
        <v>41726</v>
      </c>
    </row>
    <row r="44" spans="1:14">
      <c r="A44" s="668" t="s">
        <v>1388</v>
      </c>
      <c r="B44" s="666">
        <v>54</v>
      </c>
      <c r="C44" s="199">
        <v>41724</v>
      </c>
      <c r="D44" s="199">
        <v>41724</v>
      </c>
      <c r="E44" s="668" t="s">
        <v>173</v>
      </c>
      <c r="F44" s="668" t="s">
        <v>1028</v>
      </c>
      <c r="G44" s="669" t="s">
        <v>641</v>
      </c>
      <c r="H44" s="668">
        <v>91</v>
      </c>
      <c r="I44" s="666">
        <v>91</v>
      </c>
      <c r="J44" s="668"/>
      <c r="K44" s="668" t="s">
        <v>671</v>
      </c>
      <c r="L44" s="481">
        <v>2</v>
      </c>
      <c r="M44" s="481">
        <v>8</v>
      </c>
      <c r="N44" s="482">
        <v>41731</v>
      </c>
    </row>
    <row r="45" spans="1:14">
      <c r="A45" s="668" t="s">
        <v>1389</v>
      </c>
      <c r="B45" s="666">
        <v>55</v>
      </c>
      <c r="C45" s="199">
        <v>41724</v>
      </c>
      <c r="D45" s="199">
        <v>41724</v>
      </c>
      <c r="E45" s="667" t="s">
        <v>197</v>
      </c>
      <c r="F45" s="668" t="s">
        <v>1028</v>
      </c>
      <c r="G45" s="669" t="s">
        <v>640</v>
      </c>
      <c r="H45" s="668">
        <v>219</v>
      </c>
      <c r="I45" s="666">
        <v>219</v>
      </c>
      <c r="J45" s="668"/>
      <c r="K45" s="395" t="s">
        <v>671</v>
      </c>
      <c r="L45" s="481">
        <v>6</v>
      </c>
      <c r="M45" s="481">
        <v>42</v>
      </c>
      <c r="N45" s="482">
        <v>41731</v>
      </c>
    </row>
    <row r="46" spans="1:14">
      <c r="A46" s="668" t="s">
        <v>1389</v>
      </c>
      <c r="B46" s="666">
        <v>55</v>
      </c>
      <c r="C46" s="199">
        <v>41724</v>
      </c>
      <c r="D46" s="199">
        <v>41724</v>
      </c>
      <c r="E46" s="668" t="s">
        <v>179</v>
      </c>
      <c r="F46" s="668" t="s">
        <v>1028</v>
      </c>
      <c r="G46" s="668" t="s">
        <v>1029</v>
      </c>
      <c r="H46" s="668">
        <v>10</v>
      </c>
      <c r="I46" s="666">
        <v>10</v>
      </c>
      <c r="J46" s="668"/>
      <c r="K46" s="668" t="s">
        <v>671</v>
      </c>
      <c r="L46" s="481">
        <v>2</v>
      </c>
      <c r="M46" s="481">
        <v>8</v>
      </c>
      <c r="N46" s="482">
        <v>41733</v>
      </c>
    </row>
    <row r="47" spans="1:14">
      <c r="A47" s="668" t="s">
        <v>1389</v>
      </c>
      <c r="B47" s="666">
        <v>55</v>
      </c>
      <c r="C47" s="199">
        <v>41724</v>
      </c>
      <c r="D47" s="199">
        <v>41724</v>
      </c>
      <c r="E47" s="668" t="s">
        <v>225</v>
      </c>
      <c r="F47" s="668" t="s">
        <v>1028</v>
      </c>
      <c r="G47" s="668" t="s">
        <v>639</v>
      </c>
      <c r="H47" s="668">
        <v>73</v>
      </c>
      <c r="I47" s="666">
        <v>73</v>
      </c>
      <c r="J47" s="668"/>
      <c r="K47" s="395" t="s">
        <v>671</v>
      </c>
      <c r="L47" s="484">
        <v>5</v>
      </c>
      <c r="M47" s="484">
        <v>35</v>
      </c>
      <c r="N47" s="482">
        <v>41726</v>
      </c>
    </row>
    <row r="48" spans="1:14">
      <c r="A48" s="668" t="s">
        <v>1389</v>
      </c>
      <c r="B48" s="666">
        <v>55</v>
      </c>
      <c r="C48" s="199">
        <v>41724</v>
      </c>
      <c r="D48" s="199">
        <v>41724</v>
      </c>
      <c r="E48" s="668" t="s">
        <v>173</v>
      </c>
      <c r="F48" s="668" t="s">
        <v>1028</v>
      </c>
      <c r="G48" s="669" t="s">
        <v>641</v>
      </c>
      <c r="H48" s="668">
        <v>15</v>
      </c>
      <c r="I48" s="666">
        <v>15</v>
      </c>
      <c r="J48" s="668"/>
      <c r="K48" s="668" t="s">
        <v>671</v>
      </c>
      <c r="L48" s="481">
        <v>2</v>
      </c>
      <c r="M48" s="481">
        <v>8</v>
      </c>
      <c r="N48" s="482">
        <v>41731</v>
      </c>
    </row>
    <row r="49" spans="1:14">
      <c r="A49" s="668" t="s">
        <v>1390</v>
      </c>
      <c r="B49" s="666">
        <v>52</v>
      </c>
      <c r="C49" s="199">
        <v>41750</v>
      </c>
      <c r="D49" s="199">
        <v>41750</v>
      </c>
      <c r="E49" s="667" t="s">
        <v>197</v>
      </c>
      <c r="F49" s="668" t="s">
        <v>1028</v>
      </c>
      <c r="G49" s="669" t="s">
        <v>640</v>
      </c>
      <c r="H49" s="668">
        <v>413</v>
      </c>
      <c r="I49" s="666">
        <v>413</v>
      </c>
      <c r="J49" s="668"/>
      <c r="K49" s="395" t="s">
        <v>671</v>
      </c>
      <c r="L49" s="481">
        <v>6</v>
      </c>
      <c r="M49" s="481">
        <v>42</v>
      </c>
      <c r="N49" s="482">
        <v>41752</v>
      </c>
    </row>
    <row r="50" spans="1:14">
      <c r="A50" s="668" t="s">
        <v>1390</v>
      </c>
      <c r="B50" s="666">
        <v>52</v>
      </c>
      <c r="C50" s="199">
        <v>41750</v>
      </c>
      <c r="D50" s="199">
        <v>41750</v>
      </c>
      <c r="E50" s="668" t="s">
        <v>179</v>
      </c>
      <c r="F50" s="668" t="s">
        <v>1028</v>
      </c>
      <c r="G50" s="668" t="s">
        <v>1029</v>
      </c>
      <c r="H50" s="668">
        <v>163</v>
      </c>
      <c r="I50" s="666">
        <v>163</v>
      </c>
      <c r="J50" s="668"/>
      <c r="K50" s="668" t="s">
        <v>671</v>
      </c>
      <c r="L50" s="481">
        <v>2</v>
      </c>
      <c r="M50" s="481">
        <v>8</v>
      </c>
      <c r="N50" s="482">
        <v>41751</v>
      </c>
    </row>
    <row r="51" spans="1:14">
      <c r="A51" s="668" t="s">
        <v>1390</v>
      </c>
      <c r="B51" s="666">
        <v>52</v>
      </c>
      <c r="C51" s="199">
        <v>41750</v>
      </c>
      <c r="D51" s="199">
        <v>41750</v>
      </c>
      <c r="E51" s="668" t="s">
        <v>225</v>
      </c>
      <c r="F51" s="668" t="s">
        <v>1028</v>
      </c>
      <c r="G51" s="668" t="s">
        <v>639</v>
      </c>
      <c r="H51" s="668">
        <v>17</v>
      </c>
      <c r="I51" s="666">
        <v>17</v>
      </c>
      <c r="J51" s="668" t="s">
        <v>1031</v>
      </c>
      <c r="K51" s="395" t="s">
        <v>671</v>
      </c>
      <c r="L51" s="484">
        <v>5</v>
      </c>
      <c r="M51" s="484">
        <v>35</v>
      </c>
      <c r="N51" s="482">
        <v>41753</v>
      </c>
    </row>
    <row r="52" spans="1:14">
      <c r="A52" s="668" t="s">
        <v>1390</v>
      </c>
      <c r="B52" s="666">
        <v>52</v>
      </c>
      <c r="C52" s="199">
        <v>41750</v>
      </c>
      <c r="D52" s="199">
        <v>41750</v>
      </c>
      <c r="E52" s="668" t="s">
        <v>173</v>
      </c>
      <c r="F52" s="668" t="s">
        <v>1028</v>
      </c>
      <c r="G52" s="669" t="s">
        <v>641</v>
      </c>
      <c r="H52" s="668">
        <v>9</v>
      </c>
      <c r="I52" s="666">
        <v>9</v>
      </c>
      <c r="J52" s="668"/>
      <c r="K52" s="668" t="s">
        <v>671</v>
      </c>
      <c r="L52" s="481">
        <v>2</v>
      </c>
      <c r="M52" s="481">
        <v>8</v>
      </c>
      <c r="N52" s="482">
        <v>41752</v>
      </c>
    </row>
    <row r="53" spans="1:14">
      <c r="A53" s="668" t="s">
        <v>1391</v>
      </c>
      <c r="B53" s="752">
        <v>53</v>
      </c>
      <c r="C53" s="199">
        <v>41750</v>
      </c>
      <c r="D53" s="199">
        <v>41750</v>
      </c>
      <c r="E53" s="667" t="s">
        <v>197</v>
      </c>
      <c r="F53" s="668" t="s">
        <v>1028</v>
      </c>
      <c r="G53" s="669" t="s">
        <v>640</v>
      </c>
      <c r="H53" s="668">
        <v>207</v>
      </c>
      <c r="I53" s="666">
        <v>207</v>
      </c>
      <c r="J53" s="668"/>
      <c r="K53" s="395" t="s">
        <v>671</v>
      </c>
      <c r="L53" s="481">
        <v>6</v>
      </c>
      <c r="M53" s="481">
        <v>42</v>
      </c>
      <c r="N53" s="482">
        <v>41752</v>
      </c>
    </row>
    <row r="54" spans="1:14">
      <c r="A54" s="668" t="s">
        <v>1391</v>
      </c>
      <c r="B54" s="752">
        <v>53</v>
      </c>
      <c r="C54" s="199">
        <v>41750</v>
      </c>
      <c r="D54" s="199">
        <v>41750</v>
      </c>
      <c r="E54" s="668" t="s">
        <v>179</v>
      </c>
      <c r="F54" s="668" t="s">
        <v>1028</v>
      </c>
      <c r="G54" s="668" t="s">
        <v>1029</v>
      </c>
      <c r="H54" s="668">
        <v>38</v>
      </c>
      <c r="I54" s="666">
        <v>38</v>
      </c>
      <c r="J54" s="668"/>
      <c r="K54" s="668" t="s">
        <v>671</v>
      </c>
      <c r="L54" s="481">
        <v>2</v>
      </c>
      <c r="M54" s="481">
        <v>8</v>
      </c>
      <c r="N54" s="482">
        <v>41751</v>
      </c>
    </row>
    <row r="55" spans="1:14">
      <c r="A55" s="668" t="s">
        <v>1391</v>
      </c>
      <c r="B55" s="752">
        <v>53</v>
      </c>
      <c r="C55" s="199">
        <v>41750</v>
      </c>
      <c r="D55" s="199">
        <v>41750</v>
      </c>
      <c r="E55" s="668" t="s">
        <v>225</v>
      </c>
      <c r="F55" s="668" t="s">
        <v>1028</v>
      </c>
      <c r="G55" s="668" t="s">
        <v>639</v>
      </c>
      <c r="H55" s="668">
        <v>27</v>
      </c>
      <c r="I55" s="666">
        <v>27</v>
      </c>
      <c r="J55" s="668" t="s">
        <v>1031</v>
      </c>
      <c r="K55" s="395" t="s">
        <v>671</v>
      </c>
      <c r="L55" s="484">
        <v>5</v>
      </c>
      <c r="M55" s="484">
        <v>35</v>
      </c>
      <c r="N55" s="482">
        <v>41753</v>
      </c>
    </row>
    <row r="56" spans="1:14">
      <c r="A56" s="668" t="s">
        <v>1391</v>
      </c>
      <c r="B56" s="752">
        <v>53</v>
      </c>
      <c r="C56" s="199">
        <v>41750</v>
      </c>
      <c r="D56" s="199">
        <v>41750</v>
      </c>
      <c r="E56" s="668" t="s">
        <v>173</v>
      </c>
      <c r="F56" s="668" t="s">
        <v>1028</v>
      </c>
      <c r="G56" s="669" t="s">
        <v>641</v>
      </c>
      <c r="H56" s="668">
        <v>12</v>
      </c>
      <c r="I56" s="666">
        <v>12</v>
      </c>
      <c r="J56" s="668"/>
      <c r="K56" s="668" t="s">
        <v>671</v>
      </c>
      <c r="L56" s="481">
        <v>2</v>
      </c>
      <c r="M56" s="481">
        <v>8</v>
      </c>
      <c r="N56" s="482">
        <v>41752</v>
      </c>
    </row>
    <row r="57" spans="1:14">
      <c r="A57" s="668" t="s">
        <v>1392</v>
      </c>
      <c r="B57" s="666">
        <v>54</v>
      </c>
      <c r="C57" s="199">
        <v>41750</v>
      </c>
      <c r="D57" s="199">
        <v>41750</v>
      </c>
      <c r="E57" s="667" t="s">
        <v>197</v>
      </c>
      <c r="F57" s="668" t="s">
        <v>1028</v>
      </c>
      <c r="G57" s="669" t="s">
        <v>640</v>
      </c>
      <c r="H57" s="668">
        <v>295</v>
      </c>
      <c r="I57" s="666">
        <v>295</v>
      </c>
      <c r="J57" s="668"/>
      <c r="K57" s="395" t="s">
        <v>671</v>
      </c>
      <c r="L57" s="481">
        <v>6</v>
      </c>
      <c r="M57" s="481">
        <v>42</v>
      </c>
      <c r="N57" s="482">
        <v>41752</v>
      </c>
    </row>
    <row r="58" spans="1:14">
      <c r="A58" s="668" t="s">
        <v>1392</v>
      </c>
      <c r="B58" s="666">
        <v>54</v>
      </c>
      <c r="C58" s="199">
        <v>41750</v>
      </c>
      <c r="D58" s="199">
        <v>41750</v>
      </c>
      <c r="E58" s="668" t="s">
        <v>179</v>
      </c>
      <c r="F58" s="668" t="s">
        <v>1028</v>
      </c>
      <c r="G58" s="668" t="s">
        <v>1029</v>
      </c>
      <c r="H58" s="668">
        <v>65</v>
      </c>
      <c r="I58" s="666">
        <v>65</v>
      </c>
      <c r="J58" s="668"/>
      <c r="K58" s="668" t="s">
        <v>671</v>
      </c>
      <c r="L58" s="481">
        <v>2</v>
      </c>
      <c r="M58" s="481">
        <v>8</v>
      </c>
      <c r="N58" s="482">
        <v>41751</v>
      </c>
    </row>
    <row r="59" spans="1:14">
      <c r="A59" s="668" t="s">
        <v>1392</v>
      </c>
      <c r="B59" s="666">
        <v>54</v>
      </c>
      <c r="C59" s="199">
        <v>41750</v>
      </c>
      <c r="D59" s="199">
        <v>41750</v>
      </c>
      <c r="E59" s="668" t="s">
        <v>225</v>
      </c>
      <c r="F59" s="668" t="s">
        <v>1028</v>
      </c>
      <c r="G59" s="668" t="s">
        <v>639</v>
      </c>
      <c r="H59" s="668">
        <v>26</v>
      </c>
      <c r="I59" s="666">
        <v>26</v>
      </c>
      <c r="J59" s="668" t="s">
        <v>1031</v>
      </c>
      <c r="K59" s="395" t="s">
        <v>671</v>
      </c>
      <c r="L59" s="484">
        <v>5</v>
      </c>
      <c r="M59" s="484">
        <v>35</v>
      </c>
      <c r="N59" s="482">
        <v>41753</v>
      </c>
    </row>
    <row r="60" spans="1:14">
      <c r="A60" s="668" t="s">
        <v>1392</v>
      </c>
      <c r="B60" s="666">
        <v>54</v>
      </c>
      <c r="C60" s="199">
        <v>41750</v>
      </c>
      <c r="D60" s="199">
        <v>41750</v>
      </c>
      <c r="E60" s="668" t="s">
        <v>173</v>
      </c>
      <c r="F60" s="668" t="s">
        <v>1028</v>
      </c>
      <c r="G60" s="669" t="s">
        <v>641</v>
      </c>
      <c r="H60" s="668">
        <v>49</v>
      </c>
      <c r="I60" s="666">
        <v>49</v>
      </c>
      <c r="J60" s="668"/>
      <c r="K60" s="668" t="s">
        <v>671</v>
      </c>
      <c r="L60" s="481">
        <v>2</v>
      </c>
      <c r="M60" s="481">
        <v>8</v>
      </c>
      <c r="N60" s="482">
        <v>41752</v>
      </c>
    </row>
    <row r="61" spans="1:14">
      <c r="A61" s="668" t="s">
        <v>1393</v>
      </c>
      <c r="B61" s="666">
        <v>55</v>
      </c>
      <c r="C61" s="199">
        <v>41750</v>
      </c>
      <c r="D61" s="199">
        <v>41750</v>
      </c>
      <c r="E61" s="667" t="s">
        <v>197</v>
      </c>
      <c r="F61" s="668" t="s">
        <v>1028</v>
      </c>
      <c r="G61" s="669" t="s">
        <v>640</v>
      </c>
      <c r="H61" s="668">
        <v>197</v>
      </c>
      <c r="I61" s="666">
        <v>197</v>
      </c>
      <c r="J61" s="668"/>
      <c r="K61" s="395" t="s">
        <v>671</v>
      </c>
      <c r="L61" s="481">
        <v>6</v>
      </c>
      <c r="M61" s="481">
        <v>42</v>
      </c>
      <c r="N61" s="482">
        <v>41752</v>
      </c>
    </row>
    <row r="62" spans="1:14">
      <c r="A62" s="668" t="s">
        <v>1393</v>
      </c>
      <c r="B62" s="666">
        <v>55</v>
      </c>
      <c r="C62" s="199">
        <v>41750</v>
      </c>
      <c r="D62" s="199">
        <v>41750</v>
      </c>
      <c r="E62" s="668" t="s">
        <v>179</v>
      </c>
      <c r="F62" s="668" t="s">
        <v>1028</v>
      </c>
      <c r="G62" s="668" t="s">
        <v>1029</v>
      </c>
      <c r="H62" s="668">
        <v>8</v>
      </c>
      <c r="I62" s="666">
        <v>8</v>
      </c>
      <c r="J62" s="668" t="s">
        <v>1031</v>
      </c>
      <c r="K62" s="668" t="s">
        <v>671</v>
      </c>
      <c r="L62" s="481">
        <v>2</v>
      </c>
      <c r="M62" s="481">
        <v>8</v>
      </c>
      <c r="N62" s="482">
        <v>41751</v>
      </c>
    </row>
    <row r="63" spans="1:14">
      <c r="A63" s="668" t="s">
        <v>1393</v>
      </c>
      <c r="B63" s="666">
        <v>55</v>
      </c>
      <c r="C63" s="199">
        <v>41750</v>
      </c>
      <c r="D63" s="199">
        <v>41750</v>
      </c>
      <c r="E63" s="668" t="s">
        <v>225</v>
      </c>
      <c r="F63" s="668" t="s">
        <v>1028</v>
      </c>
      <c r="G63" s="668" t="s">
        <v>639</v>
      </c>
      <c r="H63" s="668">
        <v>23</v>
      </c>
      <c r="I63" s="666">
        <v>23</v>
      </c>
      <c r="J63" s="668" t="s">
        <v>1031</v>
      </c>
      <c r="K63" s="395" t="s">
        <v>671</v>
      </c>
      <c r="L63" s="484">
        <v>5</v>
      </c>
      <c r="M63" s="484">
        <v>35</v>
      </c>
      <c r="N63" s="482">
        <v>41753</v>
      </c>
    </row>
    <row r="64" spans="1:14">
      <c r="A64" s="668" t="s">
        <v>1393</v>
      </c>
      <c r="B64" s="666">
        <v>55</v>
      </c>
      <c r="C64" s="199">
        <v>41750</v>
      </c>
      <c r="D64" s="199">
        <v>41750</v>
      </c>
      <c r="E64" s="668" t="s">
        <v>173</v>
      </c>
      <c r="F64" s="668" t="s">
        <v>1028</v>
      </c>
      <c r="G64" s="669" t="s">
        <v>641</v>
      </c>
      <c r="H64" s="668">
        <v>19</v>
      </c>
      <c r="I64" s="666">
        <v>19</v>
      </c>
      <c r="J64" s="668"/>
      <c r="K64" s="668" t="s">
        <v>671</v>
      </c>
      <c r="L64" s="481">
        <v>2</v>
      </c>
      <c r="M64" s="481">
        <v>8</v>
      </c>
      <c r="N64" s="482">
        <v>41752</v>
      </c>
    </row>
    <row r="65" spans="1:14">
      <c r="A65" s="668" t="s">
        <v>1394</v>
      </c>
      <c r="B65" s="666">
        <v>52</v>
      </c>
      <c r="C65" s="199">
        <v>41778</v>
      </c>
      <c r="D65" s="199">
        <v>41778</v>
      </c>
      <c r="E65" s="667" t="s">
        <v>197</v>
      </c>
      <c r="F65" s="668" t="s">
        <v>1028</v>
      </c>
      <c r="G65" s="669" t="s">
        <v>640</v>
      </c>
      <c r="H65" s="668">
        <v>462</v>
      </c>
      <c r="I65" s="666">
        <v>462</v>
      </c>
      <c r="J65" s="668"/>
      <c r="K65" s="395" t="s">
        <v>671</v>
      </c>
      <c r="L65" s="481">
        <v>6</v>
      </c>
      <c r="M65" s="481">
        <v>42</v>
      </c>
      <c r="N65" s="482">
        <v>41781</v>
      </c>
    </row>
    <row r="66" spans="1:14">
      <c r="A66" s="668" t="s">
        <v>1394</v>
      </c>
      <c r="B66" s="666">
        <v>52</v>
      </c>
      <c r="C66" s="199">
        <v>41778</v>
      </c>
      <c r="D66" s="199">
        <v>41778</v>
      </c>
      <c r="E66" s="668" t="s">
        <v>179</v>
      </c>
      <c r="F66" s="668" t="s">
        <v>1028</v>
      </c>
      <c r="G66" s="668" t="s">
        <v>1029</v>
      </c>
      <c r="H66" s="668">
        <v>233</v>
      </c>
      <c r="I66" s="666">
        <v>233</v>
      </c>
      <c r="J66" s="668"/>
      <c r="K66" s="668" t="s">
        <v>671</v>
      </c>
      <c r="L66" s="481">
        <v>2</v>
      </c>
      <c r="M66" s="481">
        <v>8</v>
      </c>
      <c r="N66" s="482">
        <v>41779</v>
      </c>
    </row>
    <row r="67" spans="1:14">
      <c r="A67" s="668" t="s">
        <v>1394</v>
      </c>
      <c r="B67" s="666">
        <v>52</v>
      </c>
      <c r="C67" s="199">
        <v>41778</v>
      </c>
      <c r="D67" s="199">
        <v>41778</v>
      </c>
      <c r="E67" s="668" t="s">
        <v>225</v>
      </c>
      <c r="F67" s="668" t="s">
        <v>1028</v>
      </c>
      <c r="G67" s="668" t="s">
        <v>639</v>
      </c>
      <c r="H67" s="668">
        <v>16</v>
      </c>
      <c r="I67" s="666">
        <v>16</v>
      </c>
      <c r="J67" s="668" t="s">
        <v>1031</v>
      </c>
      <c r="K67" s="395" t="s">
        <v>671</v>
      </c>
      <c r="L67" s="484">
        <v>5</v>
      </c>
      <c r="M67" s="484">
        <v>35</v>
      </c>
      <c r="N67" s="482">
        <v>41782</v>
      </c>
    </row>
    <row r="68" spans="1:14">
      <c r="A68" s="668" t="s">
        <v>1394</v>
      </c>
      <c r="B68" s="666">
        <v>52</v>
      </c>
      <c r="C68" s="199">
        <v>41778</v>
      </c>
      <c r="D68" s="199">
        <v>41778</v>
      </c>
      <c r="E68" s="668" t="s">
        <v>173</v>
      </c>
      <c r="F68" s="668" t="s">
        <v>1028</v>
      </c>
      <c r="G68" s="669" t="s">
        <v>641</v>
      </c>
      <c r="H68" s="668">
        <v>12</v>
      </c>
      <c r="I68" s="666">
        <v>12</v>
      </c>
      <c r="J68" s="668"/>
      <c r="K68" s="668" t="s">
        <v>671</v>
      </c>
      <c r="L68" s="481">
        <v>2</v>
      </c>
      <c r="M68" s="481">
        <v>8</v>
      </c>
      <c r="N68" s="482">
        <v>41781</v>
      </c>
    </row>
    <row r="69" spans="1:14">
      <c r="A69" s="668" t="s">
        <v>1395</v>
      </c>
      <c r="B69" s="752">
        <v>53</v>
      </c>
      <c r="C69" s="199">
        <v>41778</v>
      </c>
      <c r="D69" s="199">
        <v>41778</v>
      </c>
      <c r="E69" s="667" t="s">
        <v>197</v>
      </c>
      <c r="F69" s="668" t="s">
        <v>1028</v>
      </c>
      <c r="G69" s="669" t="s">
        <v>640</v>
      </c>
      <c r="H69" s="668">
        <v>254</v>
      </c>
      <c r="I69" s="666">
        <v>254</v>
      </c>
      <c r="J69" s="668"/>
      <c r="K69" s="395" t="s">
        <v>671</v>
      </c>
      <c r="L69" s="481">
        <v>6</v>
      </c>
      <c r="M69" s="481">
        <v>42</v>
      </c>
      <c r="N69" s="482">
        <v>41781</v>
      </c>
    </row>
    <row r="70" spans="1:14">
      <c r="A70" s="668" t="s">
        <v>1395</v>
      </c>
      <c r="B70" s="752">
        <v>53</v>
      </c>
      <c r="C70" s="199">
        <v>41778</v>
      </c>
      <c r="D70" s="199">
        <v>41778</v>
      </c>
      <c r="E70" s="668" t="s">
        <v>179</v>
      </c>
      <c r="F70" s="668" t="s">
        <v>1028</v>
      </c>
      <c r="G70" s="668" t="s">
        <v>1029</v>
      </c>
      <c r="H70" s="668">
        <v>53</v>
      </c>
      <c r="I70" s="666">
        <v>53</v>
      </c>
      <c r="J70" s="668"/>
      <c r="K70" s="668" t="s">
        <v>671</v>
      </c>
      <c r="L70" s="481">
        <v>2</v>
      </c>
      <c r="M70" s="481">
        <v>8</v>
      </c>
      <c r="N70" s="482">
        <v>41779</v>
      </c>
    </row>
    <row r="71" spans="1:14">
      <c r="A71" s="668" t="s">
        <v>1395</v>
      </c>
      <c r="B71" s="752">
        <v>53</v>
      </c>
      <c r="C71" s="199">
        <v>41778</v>
      </c>
      <c r="D71" s="199">
        <v>41778</v>
      </c>
      <c r="E71" s="668" t="s">
        <v>225</v>
      </c>
      <c r="F71" s="668" t="s">
        <v>1028</v>
      </c>
      <c r="G71" s="668" t="s">
        <v>639</v>
      </c>
      <c r="H71" s="668">
        <v>21</v>
      </c>
      <c r="I71" s="666">
        <v>21</v>
      </c>
      <c r="J71" s="668" t="s">
        <v>1031</v>
      </c>
      <c r="K71" s="395" t="s">
        <v>671</v>
      </c>
      <c r="L71" s="484">
        <v>5</v>
      </c>
      <c r="M71" s="484">
        <v>35</v>
      </c>
      <c r="N71" s="482">
        <v>41782</v>
      </c>
    </row>
    <row r="72" spans="1:14">
      <c r="A72" s="668" t="s">
        <v>1395</v>
      </c>
      <c r="B72" s="752">
        <v>53</v>
      </c>
      <c r="C72" s="199">
        <v>41778</v>
      </c>
      <c r="D72" s="199">
        <v>41778</v>
      </c>
      <c r="E72" s="668" t="s">
        <v>173</v>
      </c>
      <c r="F72" s="668" t="s">
        <v>1028</v>
      </c>
      <c r="G72" s="669" t="s">
        <v>641</v>
      </c>
      <c r="H72" s="668">
        <v>19</v>
      </c>
      <c r="I72" s="666">
        <v>19</v>
      </c>
      <c r="J72" s="668"/>
      <c r="K72" s="668" t="s">
        <v>671</v>
      </c>
      <c r="L72" s="481">
        <v>2</v>
      </c>
      <c r="M72" s="481">
        <v>8</v>
      </c>
      <c r="N72" s="482">
        <v>41781</v>
      </c>
    </row>
    <row r="73" spans="1:14">
      <c r="A73" s="668" t="s">
        <v>1396</v>
      </c>
      <c r="B73" s="666">
        <v>54</v>
      </c>
      <c r="C73" s="199">
        <v>41778</v>
      </c>
      <c r="D73" s="199">
        <v>41778</v>
      </c>
      <c r="E73" s="667" t="s">
        <v>197</v>
      </c>
      <c r="F73" s="668" t="s">
        <v>1028</v>
      </c>
      <c r="G73" s="669" t="s">
        <v>640</v>
      </c>
      <c r="H73" s="668">
        <v>321</v>
      </c>
      <c r="I73" s="666">
        <v>321</v>
      </c>
      <c r="J73" s="668"/>
      <c r="K73" s="395" t="s">
        <v>671</v>
      </c>
      <c r="L73" s="481">
        <v>6</v>
      </c>
      <c r="M73" s="481">
        <v>42</v>
      </c>
      <c r="N73" s="482">
        <v>41781</v>
      </c>
    </row>
    <row r="74" spans="1:14">
      <c r="A74" s="668" t="s">
        <v>1396</v>
      </c>
      <c r="B74" s="666">
        <v>54</v>
      </c>
      <c r="C74" s="199">
        <v>41778</v>
      </c>
      <c r="D74" s="199">
        <v>41778</v>
      </c>
      <c r="E74" s="668" t="s">
        <v>179</v>
      </c>
      <c r="F74" s="668" t="s">
        <v>1028</v>
      </c>
      <c r="G74" s="668" t="s">
        <v>1029</v>
      </c>
      <c r="H74" s="668">
        <v>94</v>
      </c>
      <c r="I74" s="666">
        <v>94</v>
      </c>
      <c r="J74" s="668"/>
      <c r="K74" s="668" t="s">
        <v>671</v>
      </c>
      <c r="L74" s="481">
        <v>2</v>
      </c>
      <c r="M74" s="481">
        <v>8</v>
      </c>
      <c r="N74" s="482">
        <v>41779</v>
      </c>
    </row>
    <row r="75" spans="1:14">
      <c r="A75" s="668" t="s">
        <v>1396</v>
      </c>
      <c r="B75" s="666">
        <v>54</v>
      </c>
      <c r="C75" s="199">
        <v>41778</v>
      </c>
      <c r="D75" s="199">
        <v>41778</v>
      </c>
      <c r="E75" s="668" t="s">
        <v>225</v>
      </c>
      <c r="F75" s="668" t="s">
        <v>1028</v>
      </c>
      <c r="G75" s="668" t="s">
        <v>639</v>
      </c>
      <c r="H75" s="668">
        <v>16</v>
      </c>
      <c r="I75" s="666">
        <v>16</v>
      </c>
      <c r="J75" s="668" t="s">
        <v>1031</v>
      </c>
      <c r="K75" s="395" t="s">
        <v>671</v>
      </c>
      <c r="L75" s="484">
        <v>5</v>
      </c>
      <c r="M75" s="484">
        <v>35</v>
      </c>
      <c r="N75" s="482">
        <v>41782</v>
      </c>
    </row>
    <row r="76" spans="1:14">
      <c r="A76" s="668" t="s">
        <v>1396</v>
      </c>
      <c r="B76" s="666">
        <v>54</v>
      </c>
      <c r="C76" s="199">
        <v>41778</v>
      </c>
      <c r="D76" s="199">
        <v>41778</v>
      </c>
      <c r="E76" s="668" t="s">
        <v>173</v>
      </c>
      <c r="F76" s="668" t="s">
        <v>1028</v>
      </c>
      <c r="G76" s="669" t="s">
        <v>641</v>
      </c>
      <c r="H76" s="668">
        <v>61</v>
      </c>
      <c r="I76" s="666">
        <v>61</v>
      </c>
      <c r="J76" s="668"/>
      <c r="K76" s="668" t="s">
        <v>671</v>
      </c>
      <c r="L76" s="481">
        <v>2</v>
      </c>
      <c r="M76" s="481">
        <v>8</v>
      </c>
      <c r="N76" s="482">
        <v>41781</v>
      </c>
    </row>
    <row r="77" spans="1:14">
      <c r="A77" s="668" t="s">
        <v>1397</v>
      </c>
      <c r="B77" s="666">
        <v>55</v>
      </c>
      <c r="C77" s="199">
        <v>41778</v>
      </c>
      <c r="D77" s="199">
        <v>41778</v>
      </c>
      <c r="E77" s="667" t="s">
        <v>197</v>
      </c>
      <c r="F77" s="668" t="s">
        <v>1028</v>
      </c>
      <c r="G77" s="669" t="s">
        <v>640</v>
      </c>
      <c r="H77" s="668">
        <v>266</v>
      </c>
      <c r="I77" s="666">
        <v>266</v>
      </c>
      <c r="J77" s="668"/>
      <c r="K77" s="395" t="s">
        <v>671</v>
      </c>
      <c r="L77" s="481">
        <v>6</v>
      </c>
      <c r="M77" s="481">
        <v>42</v>
      </c>
      <c r="N77" s="482">
        <v>41781</v>
      </c>
    </row>
    <row r="78" spans="1:14">
      <c r="A78" s="668" t="s">
        <v>1397</v>
      </c>
      <c r="B78" s="666">
        <v>55</v>
      </c>
      <c r="C78" s="199">
        <v>41778</v>
      </c>
      <c r="D78" s="199">
        <v>41778</v>
      </c>
      <c r="E78" s="668" t="s">
        <v>179</v>
      </c>
      <c r="F78" s="668" t="s">
        <v>1028</v>
      </c>
      <c r="G78" s="668" t="s">
        <v>1029</v>
      </c>
      <c r="H78" s="668">
        <v>4</v>
      </c>
      <c r="I78" s="666">
        <v>4</v>
      </c>
      <c r="J78" s="668" t="s">
        <v>1031</v>
      </c>
      <c r="K78" s="668" t="s">
        <v>671</v>
      </c>
      <c r="L78" s="481">
        <v>2</v>
      </c>
      <c r="M78" s="481">
        <v>8</v>
      </c>
      <c r="N78" s="482">
        <v>41779</v>
      </c>
    </row>
    <row r="79" spans="1:14">
      <c r="A79" s="668" t="s">
        <v>1397</v>
      </c>
      <c r="B79" s="666">
        <v>55</v>
      </c>
      <c r="C79" s="199">
        <v>41778</v>
      </c>
      <c r="D79" s="199">
        <v>41778</v>
      </c>
      <c r="E79" s="668" t="s">
        <v>225</v>
      </c>
      <c r="F79" s="668" t="s">
        <v>1028</v>
      </c>
      <c r="G79" s="668" t="s">
        <v>639</v>
      </c>
      <c r="H79" s="668">
        <v>11</v>
      </c>
      <c r="I79" s="666">
        <v>11</v>
      </c>
      <c r="J79" s="668" t="s">
        <v>1031</v>
      </c>
      <c r="K79" s="395" t="s">
        <v>671</v>
      </c>
      <c r="L79" s="484">
        <v>5</v>
      </c>
      <c r="M79" s="484">
        <v>35</v>
      </c>
      <c r="N79" s="482">
        <v>41782</v>
      </c>
    </row>
    <row r="80" spans="1:14">
      <c r="A80" s="668" t="s">
        <v>1397</v>
      </c>
      <c r="B80" s="666">
        <v>55</v>
      </c>
      <c r="C80" s="199">
        <v>41778</v>
      </c>
      <c r="D80" s="199">
        <v>41778</v>
      </c>
      <c r="E80" s="668" t="s">
        <v>173</v>
      </c>
      <c r="F80" s="668" t="s">
        <v>1028</v>
      </c>
      <c r="G80" s="669" t="s">
        <v>641</v>
      </c>
      <c r="H80" s="668">
        <v>19</v>
      </c>
      <c r="I80" s="666">
        <v>19</v>
      </c>
      <c r="J80" s="668"/>
      <c r="K80" s="668" t="s">
        <v>671</v>
      </c>
      <c r="L80" s="481">
        <v>2</v>
      </c>
      <c r="M80" s="481">
        <v>8</v>
      </c>
      <c r="N80" s="482">
        <v>41781</v>
      </c>
    </row>
    <row r="81" spans="1:14">
      <c r="A81" s="668" t="s">
        <v>1398</v>
      </c>
      <c r="B81" s="666">
        <v>52</v>
      </c>
      <c r="C81" s="199">
        <v>41806</v>
      </c>
      <c r="D81" s="199">
        <v>41806</v>
      </c>
      <c r="E81" s="667" t="s">
        <v>197</v>
      </c>
      <c r="F81" s="668" t="s">
        <v>1028</v>
      </c>
      <c r="G81" s="669" t="s">
        <v>640</v>
      </c>
      <c r="H81" s="668">
        <v>805</v>
      </c>
      <c r="I81" s="666">
        <v>805</v>
      </c>
      <c r="J81" s="668"/>
      <c r="K81" s="395" t="s">
        <v>671</v>
      </c>
      <c r="L81" s="481">
        <v>6</v>
      </c>
      <c r="M81" s="481">
        <v>42</v>
      </c>
      <c r="N81" s="482">
        <v>41828</v>
      </c>
    </row>
    <row r="82" spans="1:14">
      <c r="A82" s="668" t="s">
        <v>1398</v>
      </c>
      <c r="B82" s="666">
        <v>52</v>
      </c>
      <c r="C82" s="199">
        <v>41806</v>
      </c>
      <c r="D82" s="199">
        <v>41806</v>
      </c>
      <c r="E82" s="668" t="s">
        <v>179</v>
      </c>
      <c r="F82" s="668" t="s">
        <v>1028</v>
      </c>
      <c r="G82" s="668" t="s">
        <v>1029</v>
      </c>
      <c r="H82" s="668">
        <v>344</v>
      </c>
      <c r="I82" s="666">
        <v>344</v>
      </c>
      <c r="J82" s="668"/>
      <c r="K82" s="668" t="s">
        <v>671</v>
      </c>
      <c r="L82" s="481">
        <v>2</v>
      </c>
      <c r="M82" s="481">
        <v>8</v>
      </c>
      <c r="N82" s="482">
        <v>41808</v>
      </c>
    </row>
    <row r="83" spans="1:14">
      <c r="A83" s="668" t="s">
        <v>1398</v>
      </c>
      <c r="B83" s="666">
        <v>52</v>
      </c>
      <c r="C83" s="199">
        <v>41806</v>
      </c>
      <c r="D83" s="199">
        <v>41806</v>
      </c>
      <c r="E83" s="668" t="s">
        <v>225</v>
      </c>
      <c r="F83" s="668" t="s">
        <v>1028</v>
      </c>
      <c r="G83" s="668" t="s">
        <v>639</v>
      </c>
      <c r="H83" s="668">
        <v>21</v>
      </c>
      <c r="I83" s="666">
        <v>21</v>
      </c>
      <c r="J83" s="668" t="s">
        <v>1031</v>
      </c>
      <c r="K83" s="395" t="s">
        <v>671</v>
      </c>
      <c r="L83" s="484">
        <v>5</v>
      </c>
      <c r="M83" s="484">
        <v>35</v>
      </c>
      <c r="N83" s="482">
        <v>41813</v>
      </c>
    </row>
    <row r="84" spans="1:14">
      <c r="A84" s="668" t="s">
        <v>1398</v>
      </c>
      <c r="B84" s="666">
        <v>52</v>
      </c>
      <c r="C84" s="199">
        <v>41806</v>
      </c>
      <c r="D84" s="199">
        <v>41806</v>
      </c>
      <c r="E84" s="668" t="s">
        <v>173</v>
      </c>
      <c r="F84" s="668" t="s">
        <v>1028</v>
      </c>
      <c r="G84" s="669" t="s">
        <v>641</v>
      </c>
      <c r="H84" s="668">
        <v>10</v>
      </c>
      <c r="I84" s="666">
        <v>10</v>
      </c>
      <c r="J84" s="668"/>
      <c r="K84" s="668" t="s">
        <v>671</v>
      </c>
      <c r="L84" s="481">
        <v>2</v>
      </c>
      <c r="M84" s="481">
        <v>8</v>
      </c>
      <c r="N84" s="482">
        <v>41828</v>
      </c>
    </row>
    <row r="85" spans="1:14">
      <c r="A85" s="668" t="s">
        <v>1399</v>
      </c>
      <c r="B85" s="752">
        <v>53</v>
      </c>
      <c r="C85" s="199">
        <v>41806</v>
      </c>
      <c r="D85" s="199">
        <v>41806</v>
      </c>
      <c r="E85" s="667" t="s">
        <v>197</v>
      </c>
      <c r="F85" s="668" t="s">
        <v>1028</v>
      </c>
      <c r="G85" s="669" t="s">
        <v>640</v>
      </c>
      <c r="H85" s="668">
        <v>394</v>
      </c>
      <c r="I85" s="666">
        <v>394</v>
      </c>
      <c r="J85" s="668"/>
      <c r="K85" s="395" t="s">
        <v>671</v>
      </c>
      <c r="L85" s="481">
        <v>6</v>
      </c>
      <c r="M85" s="481">
        <v>42</v>
      </c>
      <c r="N85" s="482">
        <v>41828</v>
      </c>
    </row>
    <row r="86" spans="1:14">
      <c r="A86" s="668" t="s">
        <v>1399</v>
      </c>
      <c r="B86" s="752">
        <v>53</v>
      </c>
      <c r="C86" s="199">
        <v>41806</v>
      </c>
      <c r="D86" s="199">
        <v>41806</v>
      </c>
      <c r="E86" s="668" t="s">
        <v>179</v>
      </c>
      <c r="F86" s="668" t="s">
        <v>1028</v>
      </c>
      <c r="G86" s="668" t="s">
        <v>1029</v>
      </c>
      <c r="H86" s="668">
        <v>132</v>
      </c>
      <c r="I86" s="666">
        <v>132</v>
      </c>
      <c r="J86" s="668"/>
      <c r="K86" s="668" t="s">
        <v>671</v>
      </c>
      <c r="L86" s="481">
        <v>2</v>
      </c>
      <c r="M86" s="481">
        <v>8</v>
      </c>
      <c r="N86" s="482">
        <v>41808</v>
      </c>
    </row>
    <row r="87" spans="1:14">
      <c r="A87" s="668" t="s">
        <v>1399</v>
      </c>
      <c r="B87" s="752">
        <v>53</v>
      </c>
      <c r="C87" s="199">
        <v>41806</v>
      </c>
      <c r="D87" s="199">
        <v>41806</v>
      </c>
      <c r="E87" s="668" t="s">
        <v>225</v>
      </c>
      <c r="F87" s="668" t="s">
        <v>1028</v>
      </c>
      <c r="G87" s="668" t="s">
        <v>639</v>
      </c>
      <c r="H87" s="668">
        <v>25</v>
      </c>
      <c r="I87" s="666">
        <v>25</v>
      </c>
      <c r="J87" s="668" t="s">
        <v>1031</v>
      </c>
      <c r="K87" s="395" t="s">
        <v>671</v>
      </c>
      <c r="L87" s="484">
        <v>5</v>
      </c>
      <c r="M87" s="484">
        <v>35</v>
      </c>
      <c r="N87" s="482">
        <v>41813</v>
      </c>
    </row>
    <row r="88" spans="1:14">
      <c r="A88" s="668" t="s">
        <v>1399</v>
      </c>
      <c r="B88" s="752">
        <v>53</v>
      </c>
      <c r="C88" s="199">
        <v>41806</v>
      </c>
      <c r="D88" s="199">
        <v>41806</v>
      </c>
      <c r="E88" s="668" t="s">
        <v>173</v>
      </c>
      <c r="F88" s="668" t="s">
        <v>1028</v>
      </c>
      <c r="G88" s="669" t="s">
        <v>641</v>
      </c>
      <c r="H88" s="668">
        <v>28</v>
      </c>
      <c r="I88" s="666">
        <v>28</v>
      </c>
      <c r="J88" s="668"/>
      <c r="K88" s="668" t="s">
        <v>671</v>
      </c>
      <c r="L88" s="481">
        <v>2</v>
      </c>
      <c r="M88" s="481">
        <v>8</v>
      </c>
      <c r="N88" s="482">
        <v>41828</v>
      </c>
    </row>
    <row r="89" spans="1:14">
      <c r="A89" s="668" t="s">
        <v>1400</v>
      </c>
      <c r="B89" s="666">
        <v>54</v>
      </c>
      <c r="C89" s="199">
        <v>41806</v>
      </c>
      <c r="D89" s="199">
        <v>41806</v>
      </c>
      <c r="E89" s="667" t="s">
        <v>197</v>
      </c>
      <c r="F89" s="668" t="s">
        <v>1028</v>
      </c>
      <c r="G89" s="669" t="s">
        <v>640</v>
      </c>
      <c r="H89" s="668">
        <v>575</v>
      </c>
      <c r="I89" s="666">
        <v>575</v>
      </c>
      <c r="J89" s="668"/>
      <c r="K89" s="395" t="s">
        <v>671</v>
      </c>
      <c r="L89" s="481">
        <v>6</v>
      </c>
      <c r="M89" s="481">
        <v>42</v>
      </c>
      <c r="N89" s="482">
        <v>41828</v>
      </c>
    </row>
    <row r="90" spans="1:14">
      <c r="A90" s="668" t="s">
        <v>1400</v>
      </c>
      <c r="B90" s="666">
        <v>54</v>
      </c>
      <c r="C90" s="199">
        <v>41806</v>
      </c>
      <c r="D90" s="199">
        <v>41806</v>
      </c>
      <c r="E90" s="668" t="s">
        <v>179</v>
      </c>
      <c r="F90" s="668" t="s">
        <v>1028</v>
      </c>
      <c r="G90" s="668" t="s">
        <v>1029</v>
      </c>
      <c r="H90" s="668">
        <v>177</v>
      </c>
      <c r="I90" s="666">
        <v>177</v>
      </c>
      <c r="J90" s="668"/>
      <c r="K90" s="668" t="s">
        <v>671</v>
      </c>
      <c r="L90" s="481">
        <v>2</v>
      </c>
      <c r="M90" s="481">
        <v>8</v>
      </c>
      <c r="N90" s="482">
        <v>41808</v>
      </c>
    </row>
    <row r="91" spans="1:14">
      <c r="A91" s="668" t="s">
        <v>1400</v>
      </c>
      <c r="B91" s="666">
        <v>54</v>
      </c>
      <c r="C91" s="199">
        <v>41806</v>
      </c>
      <c r="D91" s="199">
        <v>41806</v>
      </c>
      <c r="E91" s="668" t="s">
        <v>225</v>
      </c>
      <c r="F91" s="668" t="s">
        <v>1028</v>
      </c>
      <c r="G91" s="668" t="s">
        <v>639</v>
      </c>
      <c r="H91" s="668">
        <v>39</v>
      </c>
      <c r="I91" s="666">
        <v>39</v>
      </c>
      <c r="J91" s="668"/>
      <c r="K91" s="395" t="s">
        <v>671</v>
      </c>
      <c r="L91" s="484">
        <v>5</v>
      </c>
      <c r="M91" s="484">
        <v>35</v>
      </c>
      <c r="N91" s="482">
        <v>41813</v>
      </c>
    </row>
    <row r="92" spans="1:14">
      <c r="A92" s="668" t="s">
        <v>1400</v>
      </c>
      <c r="B92" s="666">
        <v>54</v>
      </c>
      <c r="C92" s="199">
        <v>41806</v>
      </c>
      <c r="D92" s="199">
        <v>41806</v>
      </c>
      <c r="E92" s="668" t="s">
        <v>173</v>
      </c>
      <c r="F92" s="668" t="s">
        <v>1028</v>
      </c>
      <c r="G92" s="669" t="s">
        <v>641</v>
      </c>
      <c r="H92" s="668">
        <v>47</v>
      </c>
      <c r="I92" s="666">
        <v>47</v>
      </c>
      <c r="J92" s="668"/>
      <c r="K92" s="668" t="s">
        <v>671</v>
      </c>
      <c r="L92" s="481">
        <v>2</v>
      </c>
      <c r="M92" s="481">
        <v>8</v>
      </c>
      <c r="N92" s="482">
        <v>41835</v>
      </c>
    </row>
    <row r="93" spans="1:14">
      <c r="A93" s="668" t="s">
        <v>1401</v>
      </c>
      <c r="B93" s="666">
        <v>55</v>
      </c>
      <c r="C93" s="199">
        <v>41806</v>
      </c>
      <c r="D93" s="199">
        <v>41806</v>
      </c>
      <c r="E93" s="667" t="s">
        <v>197</v>
      </c>
      <c r="F93" s="668" t="s">
        <v>1028</v>
      </c>
      <c r="G93" s="669" t="s">
        <v>640</v>
      </c>
      <c r="H93" s="668">
        <v>485</v>
      </c>
      <c r="I93" s="666">
        <v>485</v>
      </c>
      <c r="J93" s="668"/>
      <c r="K93" s="395" t="s">
        <v>671</v>
      </c>
      <c r="L93" s="481">
        <v>6</v>
      </c>
      <c r="M93" s="481">
        <v>42</v>
      </c>
      <c r="N93" s="482">
        <v>41828</v>
      </c>
    </row>
    <row r="94" spans="1:14">
      <c r="A94" s="668" t="s">
        <v>1401</v>
      </c>
      <c r="B94" s="666">
        <v>55</v>
      </c>
      <c r="C94" s="199">
        <v>41806</v>
      </c>
      <c r="D94" s="199">
        <v>41806</v>
      </c>
      <c r="E94" s="668" t="s">
        <v>179</v>
      </c>
      <c r="F94" s="668" t="s">
        <v>1028</v>
      </c>
      <c r="G94" s="668" t="s">
        <v>1029</v>
      </c>
      <c r="H94" s="668">
        <v>6</v>
      </c>
      <c r="I94" s="666">
        <v>6</v>
      </c>
      <c r="J94" s="668" t="s">
        <v>1031</v>
      </c>
      <c r="K94" s="668" t="s">
        <v>671</v>
      </c>
      <c r="L94" s="481">
        <v>2</v>
      </c>
      <c r="M94" s="481">
        <v>8</v>
      </c>
      <c r="N94" s="482">
        <v>41808</v>
      </c>
    </row>
    <row r="95" spans="1:14">
      <c r="A95" s="668" t="s">
        <v>1401</v>
      </c>
      <c r="B95" s="666">
        <v>55</v>
      </c>
      <c r="C95" s="199">
        <v>41806</v>
      </c>
      <c r="D95" s="199">
        <v>41806</v>
      </c>
      <c r="E95" s="668" t="s">
        <v>225</v>
      </c>
      <c r="F95" s="668" t="s">
        <v>1028</v>
      </c>
      <c r="G95" s="668" t="s">
        <v>639</v>
      </c>
      <c r="H95" s="668">
        <v>20</v>
      </c>
      <c r="I95" s="666">
        <v>20</v>
      </c>
      <c r="J95" s="668" t="s">
        <v>1031</v>
      </c>
      <c r="K95" s="395" t="s">
        <v>671</v>
      </c>
      <c r="L95" s="484">
        <v>5</v>
      </c>
      <c r="M95" s="484">
        <v>35</v>
      </c>
      <c r="N95" s="482">
        <v>41813</v>
      </c>
    </row>
    <row r="96" spans="1:14">
      <c r="A96" s="668" t="s">
        <v>1401</v>
      </c>
      <c r="B96" s="666">
        <v>55</v>
      </c>
      <c r="C96" s="199">
        <v>41806</v>
      </c>
      <c r="D96" s="199">
        <v>41806</v>
      </c>
      <c r="E96" s="668" t="s">
        <v>173</v>
      </c>
      <c r="F96" s="668" t="s">
        <v>1028</v>
      </c>
      <c r="G96" s="669" t="s">
        <v>641</v>
      </c>
      <c r="H96" s="668">
        <v>70</v>
      </c>
      <c r="I96" s="666">
        <v>70</v>
      </c>
      <c r="J96" s="668"/>
      <c r="K96" s="668" t="s">
        <v>671</v>
      </c>
      <c r="L96" s="481">
        <v>2</v>
      </c>
      <c r="M96" s="481">
        <v>8</v>
      </c>
      <c r="N96" s="482">
        <v>41828</v>
      </c>
    </row>
    <row r="97" spans="1:14">
      <c r="A97" s="668" t="s">
        <v>1402</v>
      </c>
      <c r="B97" s="666">
        <v>52</v>
      </c>
      <c r="C97" s="199">
        <v>41827</v>
      </c>
      <c r="D97" s="199">
        <v>41827</v>
      </c>
      <c r="E97" s="667" t="s">
        <v>197</v>
      </c>
      <c r="F97" s="668" t="s">
        <v>1028</v>
      </c>
      <c r="G97" s="669" t="s">
        <v>640</v>
      </c>
      <c r="H97" s="668">
        <v>672</v>
      </c>
      <c r="I97" s="666">
        <v>672</v>
      </c>
      <c r="J97" s="668"/>
      <c r="K97" s="395" t="s">
        <v>671</v>
      </c>
      <c r="L97" s="481">
        <v>6</v>
      </c>
      <c r="M97" s="481">
        <v>42</v>
      </c>
      <c r="N97" s="482">
        <v>41835</v>
      </c>
    </row>
    <row r="98" spans="1:14">
      <c r="A98" s="668" t="s">
        <v>1402</v>
      </c>
      <c r="B98" s="666">
        <v>52</v>
      </c>
      <c r="C98" s="199">
        <v>41827</v>
      </c>
      <c r="D98" s="199">
        <v>41827</v>
      </c>
      <c r="E98" s="668" t="s">
        <v>179</v>
      </c>
      <c r="F98" s="668" t="s">
        <v>1028</v>
      </c>
      <c r="G98" s="668" t="s">
        <v>1029</v>
      </c>
      <c r="H98" s="668">
        <v>477</v>
      </c>
      <c r="I98" s="666">
        <v>477</v>
      </c>
      <c r="J98" s="668"/>
      <c r="K98" s="668" t="s">
        <v>671</v>
      </c>
      <c r="L98" s="481">
        <v>2</v>
      </c>
      <c r="M98" s="481">
        <v>8</v>
      </c>
      <c r="N98" s="482">
        <v>41829</v>
      </c>
    </row>
    <row r="99" spans="1:14">
      <c r="A99" s="668" t="s">
        <v>1402</v>
      </c>
      <c r="B99" s="666">
        <v>52</v>
      </c>
      <c r="C99" s="199">
        <v>41827</v>
      </c>
      <c r="D99" s="199">
        <v>41827</v>
      </c>
      <c r="E99" s="668" t="s">
        <v>225</v>
      </c>
      <c r="F99" s="668" t="s">
        <v>1028</v>
      </c>
      <c r="G99" s="668" t="s">
        <v>639</v>
      </c>
      <c r="H99" s="668">
        <v>6</v>
      </c>
      <c r="I99" s="666">
        <v>6</v>
      </c>
      <c r="J99" s="668" t="s">
        <v>1031</v>
      </c>
      <c r="K99" s="395" t="s">
        <v>671</v>
      </c>
      <c r="L99" s="484">
        <v>5</v>
      </c>
      <c r="M99" s="484">
        <v>35</v>
      </c>
      <c r="N99" s="482">
        <v>41836</v>
      </c>
    </row>
    <row r="100" spans="1:14">
      <c r="A100" s="668" t="s">
        <v>1402</v>
      </c>
      <c r="B100" s="666">
        <v>52</v>
      </c>
      <c r="C100" s="199">
        <v>41827</v>
      </c>
      <c r="D100" s="199">
        <v>41827</v>
      </c>
      <c r="E100" s="668" t="s">
        <v>173</v>
      </c>
      <c r="F100" s="668" t="s">
        <v>1028</v>
      </c>
      <c r="G100" s="669" t="s">
        <v>641</v>
      </c>
      <c r="H100" s="668">
        <v>8</v>
      </c>
      <c r="I100" s="666">
        <v>8</v>
      </c>
      <c r="J100" s="668" t="s">
        <v>1031</v>
      </c>
      <c r="K100" s="668" t="s">
        <v>671</v>
      </c>
      <c r="L100" s="481">
        <v>2</v>
      </c>
      <c r="M100" s="481">
        <v>8</v>
      </c>
      <c r="N100" s="482">
        <v>41835</v>
      </c>
    </row>
    <row r="101" spans="1:14">
      <c r="A101" s="668" t="s">
        <v>1403</v>
      </c>
      <c r="B101" s="752">
        <v>53</v>
      </c>
      <c r="C101" s="199">
        <v>41827</v>
      </c>
      <c r="D101" s="199">
        <v>41827</v>
      </c>
      <c r="E101" s="667" t="s">
        <v>197</v>
      </c>
      <c r="F101" s="668" t="s">
        <v>1028</v>
      </c>
      <c r="G101" s="669" t="s">
        <v>640</v>
      </c>
      <c r="H101" s="668">
        <v>473</v>
      </c>
      <c r="I101" s="666">
        <v>473</v>
      </c>
      <c r="J101" s="668"/>
      <c r="K101" s="395" t="s">
        <v>671</v>
      </c>
      <c r="L101" s="481">
        <v>6</v>
      </c>
      <c r="M101" s="481">
        <v>42</v>
      </c>
      <c r="N101" s="482">
        <v>41835</v>
      </c>
    </row>
    <row r="102" spans="1:14">
      <c r="A102" s="668" t="s">
        <v>1403</v>
      </c>
      <c r="B102" s="752">
        <v>53</v>
      </c>
      <c r="C102" s="199">
        <v>41827</v>
      </c>
      <c r="D102" s="199">
        <v>41827</v>
      </c>
      <c r="E102" s="668" t="s">
        <v>179</v>
      </c>
      <c r="F102" s="668" t="s">
        <v>1028</v>
      </c>
      <c r="G102" s="668" t="s">
        <v>1029</v>
      </c>
      <c r="H102" s="668">
        <v>183</v>
      </c>
      <c r="I102" s="666">
        <v>183</v>
      </c>
      <c r="J102" s="668"/>
      <c r="K102" s="668" t="s">
        <v>671</v>
      </c>
      <c r="L102" s="481">
        <v>2</v>
      </c>
      <c r="M102" s="481">
        <v>8</v>
      </c>
      <c r="N102" s="482">
        <v>41829</v>
      </c>
    </row>
    <row r="103" spans="1:14">
      <c r="A103" s="668" t="s">
        <v>1403</v>
      </c>
      <c r="B103" s="752">
        <v>53</v>
      </c>
      <c r="C103" s="199">
        <v>41827</v>
      </c>
      <c r="D103" s="199">
        <v>41827</v>
      </c>
      <c r="E103" s="668" t="s">
        <v>225</v>
      </c>
      <c r="F103" s="668" t="s">
        <v>1028</v>
      </c>
      <c r="G103" s="668" t="s">
        <v>639</v>
      </c>
      <c r="H103" s="668">
        <v>7</v>
      </c>
      <c r="I103" s="666">
        <v>7</v>
      </c>
      <c r="J103" s="668" t="s">
        <v>1031</v>
      </c>
      <c r="K103" s="395" t="s">
        <v>671</v>
      </c>
      <c r="L103" s="484">
        <v>5</v>
      </c>
      <c r="M103" s="484">
        <v>35</v>
      </c>
      <c r="N103" s="482">
        <v>41836</v>
      </c>
    </row>
    <row r="104" spans="1:14">
      <c r="A104" s="668" t="s">
        <v>1403</v>
      </c>
      <c r="B104" s="752">
        <v>53</v>
      </c>
      <c r="C104" s="199">
        <v>41827</v>
      </c>
      <c r="D104" s="199">
        <v>41827</v>
      </c>
      <c r="E104" s="668" t="s">
        <v>173</v>
      </c>
      <c r="F104" s="668" t="s">
        <v>1028</v>
      </c>
      <c r="G104" s="669" t="s">
        <v>641</v>
      </c>
      <c r="H104" s="668">
        <v>39</v>
      </c>
      <c r="I104" s="666">
        <v>39</v>
      </c>
      <c r="J104" s="668"/>
      <c r="K104" s="668" t="s">
        <v>671</v>
      </c>
      <c r="L104" s="481">
        <v>2</v>
      </c>
      <c r="M104" s="481">
        <v>8</v>
      </c>
      <c r="N104" s="482">
        <v>41835</v>
      </c>
    </row>
    <row r="105" spans="1:14">
      <c r="A105" s="668" t="s">
        <v>1404</v>
      </c>
      <c r="B105" s="666">
        <v>54</v>
      </c>
      <c r="C105" s="199">
        <v>41827</v>
      </c>
      <c r="D105" s="199">
        <v>41827</v>
      </c>
      <c r="E105" s="667" t="s">
        <v>197</v>
      </c>
      <c r="F105" s="668" t="s">
        <v>1028</v>
      </c>
      <c r="G105" s="669" t="s">
        <v>640</v>
      </c>
      <c r="H105" s="668">
        <v>398</v>
      </c>
      <c r="I105" s="666">
        <v>398</v>
      </c>
      <c r="J105" s="668"/>
      <c r="K105" s="395" t="s">
        <v>671</v>
      </c>
      <c r="L105" s="481">
        <v>6</v>
      </c>
      <c r="M105" s="481">
        <v>42</v>
      </c>
      <c r="N105" s="482">
        <v>41835</v>
      </c>
    </row>
    <row r="106" spans="1:14">
      <c r="A106" s="668" t="s">
        <v>1404</v>
      </c>
      <c r="B106" s="666">
        <v>54</v>
      </c>
      <c r="C106" s="199">
        <v>41827</v>
      </c>
      <c r="D106" s="199">
        <v>41827</v>
      </c>
      <c r="E106" s="668" t="s">
        <v>179</v>
      </c>
      <c r="F106" s="668" t="s">
        <v>1028</v>
      </c>
      <c r="G106" s="668" t="s">
        <v>1029</v>
      </c>
      <c r="H106" s="668">
        <v>154</v>
      </c>
      <c r="I106" s="666">
        <v>154</v>
      </c>
      <c r="J106" s="668"/>
      <c r="K106" s="668" t="s">
        <v>671</v>
      </c>
      <c r="L106" s="481">
        <v>2</v>
      </c>
      <c r="M106" s="481">
        <v>8</v>
      </c>
      <c r="N106" s="482">
        <v>41829</v>
      </c>
    </row>
    <row r="107" spans="1:14">
      <c r="A107" s="668" t="s">
        <v>1404</v>
      </c>
      <c r="B107" s="666">
        <v>54</v>
      </c>
      <c r="C107" s="199">
        <v>41827</v>
      </c>
      <c r="D107" s="199">
        <v>41827</v>
      </c>
      <c r="E107" s="668" t="s">
        <v>225</v>
      </c>
      <c r="F107" s="668" t="s">
        <v>1028</v>
      </c>
      <c r="G107" s="668" t="s">
        <v>639</v>
      </c>
      <c r="H107" s="668">
        <v>11</v>
      </c>
      <c r="I107" s="666">
        <v>11</v>
      </c>
      <c r="J107" s="668" t="s">
        <v>1031</v>
      </c>
      <c r="K107" s="395" t="s">
        <v>671</v>
      </c>
      <c r="L107" s="484">
        <v>5</v>
      </c>
      <c r="M107" s="484">
        <v>35</v>
      </c>
      <c r="N107" s="482">
        <v>41836</v>
      </c>
    </row>
    <row r="108" spans="1:14">
      <c r="A108" s="668" t="s">
        <v>1404</v>
      </c>
      <c r="B108" s="666">
        <v>54</v>
      </c>
      <c r="C108" s="199">
        <v>41827</v>
      </c>
      <c r="D108" s="199">
        <v>41827</v>
      </c>
      <c r="E108" s="668" t="s">
        <v>173</v>
      </c>
      <c r="F108" s="668" t="s">
        <v>1028</v>
      </c>
      <c r="G108" s="669" t="s">
        <v>641</v>
      </c>
      <c r="H108" s="668">
        <v>62</v>
      </c>
      <c r="I108" s="666">
        <v>62</v>
      </c>
      <c r="J108" s="668"/>
      <c r="K108" s="668" t="s">
        <v>671</v>
      </c>
      <c r="L108" s="481">
        <v>2</v>
      </c>
      <c r="M108" s="481">
        <v>8</v>
      </c>
      <c r="N108" s="482">
        <v>41835</v>
      </c>
    </row>
    <row r="109" spans="1:14">
      <c r="A109" s="668" t="s">
        <v>1405</v>
      </c>
      <c r="B109" s="666">
        <v>55</v>
      </c>
      <c r="C109" s="199">
        <v>41827</v>
      </c>
      <c r="D109" s="199">
        <v>41827</v>
      </c>
      <c r="E109" s="667" t="s">
        <v>197</v>
      </c>
      <c r="F109" s="668" t="s">
        <v>1028</v>
      </c>
      <c r="G109" s="669" t="s">
        <v>640</v>
      </c>
      <c r="H109" s="668">
        <v>268</v>
      </c>
      <c r="I109" s="666">
        <v>268</v>
      </c>
      <c r="J109" s="668"/>
      <c r="K109" s="395" t="s">
        <v>671</v>
      </c>
      <c r="L109" s="481">
        <v>6</v>
      </c>
      <c r="M109" s="481">
        <v>42</v>
      </c>
      <c r="N109" s="482">
        <v>41835</v>
      </c>
    </row>
    <row r="110" spans="1:14">
      <c r="A110" s="668" t="s">
        <v>1405</v>
      </c>
      <c r="B110" s="666">
        <v>55</v>
      </c>
      <c r="C110" s="199">
        <v>41827</v>
      </c>
      <c r="D110" s="199">
        <v>41827</v>
      </c>
      <c r="E110" s="668" t="s">
        <v>179</v>
      </c>
      <c r="F110" s="668" t="s">
        <v>1028</v>
      </c>
      <c r="G110" s="668" t="s">
        <v>1029</v>
      </c>
      <c r="H110" s="668">
        <v>12</v>
      </c>
      <c r="I110" s="666">
        <v>15</v>
      </c>
      <c r="J110" s="668"/>
      <c r="K110" s="668" t="s">
        <v>671</v>
      </c>
      <c r="L110" s="481">
        <v>2</v>
      </c>
      <c r="M110" s="481">
        <v>8</v>
      </c>
      <c r="N110" s="482">
        <v>41829</v>
      </c>
    </row>
    <row r="111" spans="1:14">
      <c r="A111" s="668" t="s">
        <v>1405</v>
      </c>
      <c r="B111" s="666">
        <v>55</v>
      </c>
      <c r="C111" s="199">
        <v>41827</v>
      </c>
      <c r="D111" s="199">
        <v>41827</v>
      </c>
      <c r="E111" s="668" t="s">
        <v>225</v>
      </c>
      <c r="F111" s="668" t="s">
        <v>1028</v>
      </c>
      <c r="G111" s="668" t="s">
        <v>639</v>
      </c>
      <c r="H111" s="668">
        <v>6</v>
      </c>
      <c r="I111" s="666">
        <v>6</v>
      </c>
      <c r="J111" s="668" t="s">
        <v>1031</v>
      </c>
      <c r="K111" s="395" t="s">
        <v>671</v>
      </c>
      <c r="L111" s="484">
        <v>5</v>
      </c>
      <c r="M111" s="484">
        <v>35</v>
      </c>
      <c r="N111" s="482">
        <v>41836</v>
      </c>
    </row>
    <row r="112" spans="1:14">
      <c r="A112" s="668" t="s">
        <v>1405</v>
      </c>
      <c r="B112" s="666">
        <v>55</v>
      </c>
      <c r="C112" s="199">
        <v>41827</v>
      </c>
      <c r="D112" s="199">
        <v>41827</v>
      </c>
      <c r="E112" s="668" t="s">
        <v>173</v>
      </c>
      <c r="F112" s="668" t="s">
        <v>1028</v>
      </c>
      <c r="G112" s="669" t="s">
        <v>641</v>
      </c>
      <c r="H112" s="668">
        <v>27</v>
      </c>
      <c r="I112" s="666">
        <v>27</v>
      </c>
      <c r="J112" s="668"/>
      <c r="K112" s="668" t="s">
        <v>671</v>
      </c>
      <c r="L112" s="481">
        <v>2</v>
      </c>
      <c r="M112" s="481">
        <v>8</v>
      </c>
      <c r="N112" s="482">
        <v>41835</v>
      </c>
    </row>
    <row r="113" spans="1:14">
      <c r="A113" s="668" t="s">
        <v>1406</v>
      </c>
      <c r="B113" s="666">
        <v>52</v>
      </c>
      <c r="C113" s="199">
        <v>41869</v>
      </c>
      <c r="D113" s="199">
        <v>41869</v>
      </c>
      <c r="E113" s="667" t="s">
        <v>197</v>
      </c>
      <c r="F113" s="668" t="s">
        <v>1028</v>
      </c>
      <c r="G113" s="669" t="s">
        <v>640</v>
      </c>
      <c r="H113" s="668">
        <v>477</v>
      </c>
      <c r="I113" s="666">
        <v>477</v>
      </c>
      <c r="J113" s="668"/>
      <c r="K113" s="395" t="s">
        <v>671</v>
      </c>
      <c r="L113" s="481">
        <v>6</v>
      </c>
      <c r="M113" s="481">
        <v>42</v>
      </c>
      <c r="N113" s="482">
        <v>41872</v>
      </c>
    </row>
    <row r="114" spans="1:14">
      <c r="A114" s="668" t="s">
        <v>1406</v>
      </c>
      <c r="B114" s="666">
        <v>52</v>
      </c>
      <c r="C114" s="199">
        <v>41869</v>
      </c>
      <c r="D114" s="199">
        <v>41869</v>
      </c>
      <c r="E114" s="668" t="s">
        <v>179</v>
      </c>
      <c r="F114" s="668" t="s">
        <v>1028</v>
      </c>
      <c r="G114" s="668" t="s">
        <v>1029</v>
      </c>
      <c r="H114" s="668">
        <v>319</v>
      </c>
      <c r="I114" s="666">
        <v>319</v>
      </c>
      <c r="J114" s="668"/>
      <c r="K114" s="668" t="s">
        <v>671</v>
      </c>
      <c r="L114" s="481">
        <v>2</v>
      </c>
      <c r="M114" s="481">
        <v>8</v>
      </c>
      <c r="N114" s="482">
        <v>41871</v>
      </c>
    </row>
    <row r="115" spans="1:14">
      <c r="A115" s="668" t="s">
        <v>1406</v>
      </c>
      <c r="B115" s="666">
        <v>52</v>
      </c>
      <c r="C115" s="199">
        <v>41869</v>
      </c>
      <c r="D115" s="199">
        <v>41869</v>
      </c>
      <c r="E115" s="668" t="s">
        <v>225</v>
      </c>
      <c r="F115" s="668" t="s">
        <v>1028</v>
      </c>
      <c r="G115" s="668" t="s">
        <v>639</v>
      </c>
      <c r="H115" s="668">
        <v>17</v>
      </c>
      <c r="I115" s="666">
        <v>17</v>
      </c>
      <c r="J115" s="668" t="s">
        <v>1031</v>
      </c>
      <c r="K115" s="395" t="s">
        <v>671</v>
      </c>
      <c r="L115" s="484">
        <v>5</v>
      </c>
      <c r="M115" s="484">
        <v>35</v>
      </c>
      <c r="N115" s="482">
        <v>41873</v>
      </c>
    </row>
    <row r="116" spans="1:14">
      <c r="A116" s="668" t="s">
        <v>1406</v>
      </c>
      <c r="B116" s="666">
        <v>52</v>
      </c>
      <c r="C116" s="199">
        <v>41869</v>
      </c>
      <c r="D116" s="199">
        <v>41869</v>
      </c>
      <c r="E116" s="668" t="s">
        <v>173</v>
      </c>
      <c r="F116" s="668" t="s">
        <v>1028</v>
      </c>
      <c r="G116" s="669" t="s">
        <v>641</v>
      </c>
      <c r="H116" s="668">
        <v>11</v>
      </c>
      <c r="I116" s="666">
        <v>11</v>
      </c>
      <c r="J116" s="668"/>
      <c r="K116" s="668" t="s">
        <v>671</v>
      </c>
      <c r="L116" s="481">
        <v>2</v>
      </c>
      <c r="M116" s="481">
        <v>8</v>
      </c>
      <c r="N116" s="482">
        <v>41872</v>
      </c>
    </row>
    <row r="117" spans="1:14">
      <c r="A117" s="668" t="s">
        <v>1407</v>
      </c>
      <c r="B117" s="752">
        <v>53</v>
      </c>
      <c r="C117" s="199">
        <v>41869</v>
      </c>
      <c r="D117" s="199">
        <v>41869</v>
      </c>
      <c r="E117" s="667" t="s">
        <v>197</v>
      </c>
      <c r="F117" s="668" t="s">
        <v>1028</v>
      </c>
      <c r="G117" s="669" t="s">
        <v>640</v>
      </c>
      <c r="H117" s="668">
        <v>247</v>
      </c>
      <c r="I117" s="666">
        <v>247</v>
      </c>
      <c r="J117" s="668"/>
      <c r="K117" s="395" t="s">
        <v>671</v>
      </c>
      <c r="L117" s="481">
        <v>6</v>
      </c>
      <c r="M117" s="481">
        <v>42</v>
      </c>
      <c r="N117" s="482">
        <v>41872</v>
      </c>
    </row>
    <row r="118" spans="1:14">
      <c r="A118" s="668" t="s">
        <v>1407</v>
      </c>
      <c r="B118" s="752">
        <v>53</v>
      </c>
      <c r="C118" s="199">
        <v>41869</v>
      </c>
      <c r="D118" s="199">
        <v>41869</v>
      </c>
      <c r="E118" s="668" t="s">
        <v>179</v>
      </c>
      <c r="F118" s="668" t="s">
        <v>1028</v>
      </c>
      <c r="G118" s="668" t="s">
        <v>1029</v>
      </c>
      <c r="H118" s="668">
        <v>88</v>
      </c>
      <c r="I118" s="666">
        <v>88</v>
      </c>
      <c r="J118" s="668"/>
      <c r="K118" s="668" t="s">
        <v>671</v>
      </c>
      <c r="L118" s="481">
        <v>2</v>
      </c>
      <c r="M118" s="481">
        <v>8</v>
      </c>
      <c r="N118" s="482">
        <v>41871</v>
      </c>
    </row>
    <row r="119" spans="1:14">
      <c r="A119" s="668" t="s">
        <v>1407</v>
      </c>
      <c r="B119" s="752">
        <v>53</v>
      </c>
      <c r="C119" s="199">
        <v>41869</v>
      </c>
      <c r="D119" s="199">
        <v>41869</v>
      </c>
      <c r="E119" s="668" t="s">
        <v>225</v>
      </c>
      <c r="F119" s="668" t="s">
        <v>1028</v>
      </c>
      <c r="G119" s="668" t="s">
        <v>639</v>
      </c>
      <c r="H119" s="668">
        <v>9</v>
      </c>
      <c r="I119" s="666">
        <v>9</v>
      </c>
      <c r="J119" s="668" t="s">
        <v>1031</v>
      </c>
      <c r="K119" s="395" t="s">
        <v>671</v>
      </c>
      <c r="L119" s="484">
        <v>5</v>
      </c>
      <c r="M119" s="484">
        <v>35</v>
      </c>
      <c r="N119" s="482">
        <v>41873</v>
      </c>
    </row>
    <row r="120" spans="1:14">
      <c r="A120" s="668" t="s">
        <v>1407</v>
      </c>
      <c r="B120" s="752">
        <v>53</v>
      </c>
      <c r="C120" s="199">
        <v>41869</v>
      </c>
      <c r="D120" s="199">
        <v>41869</v>
      </c>
      <c r="E120" s="668" t="s">
        <v>173</v>
      </c>
      <c r="F120" s="668" t="s">
        <v>1028</v>
      </c>
      <c r="G120" s="669" t="s">
        <v>641</v>
      </c>
      <c r="H120" s="668">
        <v>8</v>
      </c>
      <c r="I120" s="666">
        <v>8</v>
      </c>
      <c r="J120" s="668" t="s">
        <v>1031</v>
      </c>
      <c r="K120" s="668" t="s">
        <v>671</v>
      </c>
      <c r="L120" s="481">
        <v>2</v>
      </c>
      <c r="M120" s="481">
        <v>8</v>
      </c>
      <c r="N120" s="482">
        <v>41872</v>
      </c>
    </row>
    <row r="121" spans="1:14">
      <c r="A121" s="668" t="s">
        <v>1408</v>
      </c>
      <c r="B121" s="666">
        <v>54</v>
      </c>
      <c r="C121" s="199">
        <v>41869</v>
      </c>
      <c r="D121" s="199">
        <v>41869</v>
      </c>
      <c r="E121" s="667" t="s">
        <v>197</v>
      </c>
      <c r="F121" s="668" t="s">
        <v>1028</v>
      </c>
      <c r="G121" s="669" t="s">
        <v>640</v>
      </c>
      <c r="H121" s="668">
        <v>252</v>
      </c>
      <c r="I121" s="666">
        <v>252</v>
      </c>
      <c r="J121" s="668"/>
      <c r="K121" s="395" t="s">
        <v>671</v>
      </c>
      <c r="L121" s="481">
        <v>6</v>
      </c>
      <c r="M121" s="481">
        <v>42</v>
      </c>
      <c r="N121" s="482">
        <v>41872</v>
      </c>
    </row>
    <row r="122" spans="1:14">
      <c r="A122" s="668" t="s">
        <v>1408</v>
      </c>
      <c r="B122" s="666">
        <v>54</v>
      </c>
      <c r="C122" s="199">
        <v>41869</v>
      </c>
      <c r="D122" s="199">
        <v>41869</v>
      </c>
      <c r="E122" s="668" t="s">
        <v>179</v>
      </c>
      <c r="F122" s="668" t="s">
        <v>1028</v>
      </c>
      <c r="G122" s="668" t="s">
        <v>1029</v>
      </c>
      <c r="H122" s="668">
        <v>47</v>
      </c>
      <c r="I122" s="666">
        <v>47</v>
      </c>
      <c r="J122" s="668"/>
      <c r="K122" s="668" t="s">
        <v>671</v>
      </c>
      <c r="L122" s="481">
        <v>2</v>
      </c>
      <c r="M122" s="481">
        <v>8</v>
      </c>
      <c r="N122" s="482">
        <v>41871</v>
      </c>
    </row>
    <row r="123" spans="1:14">
      <c r="A123" s="668" t="s">
        <v>1408</v>
      </c>
      <c r="B123" s="666">
        <v>54</v>
      </c>
      <c r="C123" s="199">
        <v>41869</v>
      </c>
      <c r="D123" s="199">
        <v>41869</v>
      </c>
      <c r="E123" s="668" t="s">
        <v>225</v>
      </c>
      <c r="F123" s="668" t="s">
        <v>1028</v>
      </c>
      <c r="G123" s="668" t="s">
        <v>639</v>
      </c>
      <c r="H123" s="668">
        <v>17</v>
      </c>
      <c r="I123" s="666">
        <v>17</v>
      </c>
      <c r="J123" s="668" t="s">
        <v>1031</v>
      </c>
      <c r="K123" s="395" t="s">
        <v>671</v>
      </c>
      <c r="L123" s="484">
        <v>5</v>
      </c>
      <c r="M123" s="484">
        <v>35</v>
      </c>
      <c r="N123" s="482">
        <v>41873</v>
      </c>
    </row>
    <row r="124" spans="1:14">
      <c r="A124" s="668" t="s">
        <v>1408</v>
      </c>
      <c r="B124" s="666">
        <v>54</v>
      </c>
      <c r="C124" s="199">
        <v>41869</v>
      </c>
      <c r="D124" s="199">
        <v>41869</v>
      </c>
      <c r="E124" s="668" t="s">
        <v>173</v>
      </c>
      <c r="F124" s="668" t="s">
        <v>1028</v>
      </c>
      <c r="G124" s="669" t="s">
        <v>641</v>
      </c>
      <c r="H124" s="668">
        <v>103</v>
      </c>
      <c r="I124" s="666">
        <v>103</v>
      </c>
      <c r="J124" s="668"/>
      <c r="K124" s="668" t="s">
        <v>671</v>
      </c>
      <c r="L124" s="481">
        <v>2</v>
      </c>
      <c r="M124" s="481">
        <v>8</v>
      </c>
      <c r="N124" s="482">
        <v>41872</v>
      </c>
    </row>
    <row r="125" spans="1:14">
      <c r="A125" s="668" t="s">
        <v>1409</v>
      </c>
      <c r="B125" s="666">
        <v>55</v>
      </c>
      <c r="C125" s="199">
        <v>41869</v>
      </c>
      <c r="D125" s="199">
        <v>41869</v>
      </c>
      <c r="E125" s="667" t="s">
        <v>197</v>
      </c>
      <c r="F125" s="668" t="s">
        <v>1028</v>
      </c>
      <c r="G125" s="669" t="s">
        <v>640</v>
      </c>
      <c r="H125" s="668">
        <v>270</v>
      </c>
      <c r="I125" s="666">
        <v>270</v>
      </c>
      <c r="J125" s="668"/>
      <c r="K125" s="395" t="s">
        <v>671</v>
      </c>
      <c r="L125" s="481">
        <v>6</v>
      </c>
      <c r="M125" s="481">
        <v>42</v>
      </c>
      <c r="N125" s="482">
        <v>41872</v>
      </c>
    </row>
    <row r="126" spans="1:14">
      <c r="A126" s="668" t="s">
        <v>1409</v>
      </c>
      <c r="B126" s="666">
        <v>55</v>
      </c>
      <c r="C126" s="199">
        <v>41869</v>
      </c>
      <c r="D126" s="199">
        <v>41869</v>
      </c>
      <c r="E126" s="668" t="s">
        <v>179</v>
      </c>
      <c r="F126" s="668" t="s">
        <v>1028</v>
      </c>
      <c r="G126" s="668" t="s">
        <v>1029</v>
      </c>
      <c r="H126" s="668">
        <v>3</v>
      </c>
      <c r="I126" s="666">
        <v>3</v>
      </c>
      <c r="J126" s="668" t="s">
        <v>1031</v>
      </c>
      <c r="K126" s="668" t="s">
        <v>671</v>
      </c>
      <c r="L126" s="481">
        <v>2</v>
      </c>
      <c r="M126" s="481">
        <v>8</v>
      </c>
      <c r="N126" s="482">
        <v>41871</v>
      </c>
    </row>
    <row r="127" spans="1:14">
      <c r="A127" s="668" t="s">
        <v>1409</v>
      </c>
      <c r="B127" s="666">
        <v>55</v>
      </c>
      <c r="C127" s="199">
        <v>41869</v>
      </c>
      <c r="D127" s="199">
        <v>41869</v>
      </c>
      <c r="E127" s="668" t="s">
        <v>225</v>
      </c>
      <c r="F127" s="668" t="s">
        <v>1028</v>
      </c>
      <c r="G127" s="668" t="s">
        <v>639</v>
      </c>
      <c r="H127" s="668">
        <v>15</v>
      </c>
      <c r="I127" s="666">
        <v>15</v>
      </c>
      <c r="J127" s="668" t="s">
        <v>1031</v>
      </c>
      <c r="K127" s="395" t="s">
        <v>671</v>
      </c>
      <c r="L127" s="484">
        <v>5</v>
      </c>
      <c r="M127" s="484">
        <v>35</v>
      </c>
      <c r="N127" s="482">
        <v>41873</v>
      </c>
    </row>
    <row r="128" spans="1:14">
      <c r="A128" s="668" t="s">
        <v>1409</v>
      </c>
      <c r="B128" s="666">
        <v>55</v>
      </c>
      <c r="C128" s="199">
        <v>41869</v>
      </c>
      <c r="D128" s="199">
        <v>41869</v>
      </c>
      <c r="E128" s="668" t="s">
        <v>173</v>
      </c>
      <c r="F128" s="668" t="s">
        <v>1028</v>
      </c>
      <c r="G128" s="669" t="s">
        <v>641</v>
      </c>
      <c r="H128" s="668">
        <v>27</v>
      </c>
      <c r="I128" s="666">
        <v>27</v>
      </c>
      <c r="J128" s="668"/>
      <c r="K128" s="668" t="s">
        <v>671</v>
      </c>
      <c r="L128" s="481">
        <v>2</v>
      </c>
      <c r="M128" s="481">
        <v>8</v>
      </c>
      <c r="N128" s="482">
        <v>41872</v>
      </c>
    </row>
    <row r="129" spans="1:14">
      <c r="A129" s="668" t="s">
        <v>1410</v>
      </c>
      <c r="B129" s="666">
        <v>52</v>
      </c>
      <c r="C129" s="199">
        <v>41897</v>
      </c>
      <c r="D129" s="199">
        <v>41897</v>
      </c>
      <c r="E129" s="667" t="s">
        <v>197</v>
      </c>
      <c r="F129" s="668" t="s">
        <v>1028</v>
      </c>
      <c r="G129" s="669" t="s">
        <v>640</v>
      </c>
      <c r="H129" s="668">
        <v>407</v>
      </c>
      <c r="I129" s="666">
        <v>407</v>
      </c>
      <c r="J129" s="668"/>
      <c r="K129" s="395" t="s">
        <v>671</v>
      </c>
      <c r="L129" s="481">
        <v>6</v>
      </c>
      <c r="M129" s="481">
        <v>42</v>
      </c>
      <c r="N129" s="482">
        <v>41912</v>
      </c>
    </row>
    <row r="130" spans="1:14">
      <c r="A130" s="668" t="s">
        <v>1410</v>
      </c>
      <c r="B130" s="666">
        <v>52</v>
      </c>
      <c r="C130" s="199">
        <v>41897</v>
      </c>
      <c r="D130" s="199">
        <v>41897</v>
      </c>
      <c r="E130" s="668" t="s">
        <v>179</v>
      </c>
      <c r="F130" s="668" t="s">
        <v>1028</v>
      </c>
      <c r="G130" s="668" t="s">
        <v>1029</v>
      </c>
      <c r="H130" s="668">
        <v>224</v>
      </c>
      <c r="I130" s="666">
        <v>224</v>
      </c>
      <c r="J130" s="668"/>
      <c r="K130" s="668" t="s">
        <v>671</v>
      </c>
      <c r="L130" s="481">
        <v>2</v>
      </c>
      <c r="M130" s="481">
        <v>8</v>
      </c>
      <c r="N130" s="482">
        <v>41904</v>
      </c>
    </row>
    <row r="131" spans="1:14">
      <c r="A131" s="668" t="s">
        <v>1410</v>
      </c>
      <c r="B131" s="666">
        <v>52</v>
      </c>
      <c r="C131" s="199">
        <v>41897</v>
      </c>
      <c r="D131" s="199">
        <v>41897</v>
      </c>
      <c r="E131" s="668" t="s">
        <v>225</v>
      </c>
      <c r="F131" s="668" t="s">
        <v>1028</v>
      </c>
      <c r="G131" s="668" t="s">
        <v>639</v>
      </c>
      <c r="H131" s="668">
        <v>8</v>
      </c>
      <c r="I131" s="666">
        <v>8</v>
      </c>
      <c r="J131" s="668" t="s">
        <v>1031</v>
      </c>
      <c r="K131" s="395" t="s">
        <v>671</v>
      </c>
      <c r="L131" s="484">
        <v>5</v>
      </c>
      <c r="M131" s="484">
        <v>35</v>
      </c>
      <c r="N131" s="482">
        <v>41900</v>
      </c>
    </row>
    <row r="132" spans="1:14">
      <c r="A132" s="668" t="s">
        <v>1410</v>
      </c>
      <c r="B132" s="666">
        <v>52</v>
      </c>
      <c r="C132" s="199">
        <v>41897</v>
      </c>
      <c r="D132" s="199">
        <v>41897</v>
      </c>
      <c r="E132" s="668" t="s">
        <v>173</v>
      </c>
      <c r="F132" s="668" t="s">
        <v>1028</v>
      </c>
      <c r="G132" s="669" t="s">
        <v>641</v>
      </c>
      <c r="H132" s="668"/>
      <c r="I132" s="666"/>
      <c r="J132" s="668" t="s">
        <v>1033</v>
      </c>
      <c r="K132" s="668" t="s">
        <v>671</v>
      </c>
      <c r="L132" s="481">
        <v>2</v>
      </c>
      <c r="M132" s="481">
        <v>8</v>
      </c>
      <c r="N132" s="482">
        <v>41912</v>
      </c>
    </row>
    <row r="133" spans="1:14">
      <c r="A133" s="668" t="s">
        <v>1411</v>
      </c>
      <c r="B133" s="752">
        <v>53</v>
      </c>
      <c r="C133" s="199">
        <v>41897</v>
      </c>
      <c r="D133" s="199">
        <v>41897</v>
      </c>
      <c r="E133" s="667" t="s">
        <v>197</v>
      </c>
      <c r="F133" s="668" t="s">
        <v>1028</v>
      </c>
      <c r="G133" s="669" t="s">
        <v>640</v>
      </c>
      <c r="H133" s="668">
        <v>230</v>
      </c>
      <c r="I133" s="666">
        <v>230</v>
      </c>
      <c r="J133" s="668"/>
      <c r="K133" s="395" t="s">
        <v>671</v>
      </c>
      <c r="L133" s="481">
        <v>6</v>
      </c>
      <c r="M133" s="481">
        <v>42</v>
      </c>
      <c r="N133" s="482">
        <v>41912</v>
      </c>
    </row>
    <row r="134" spans="1:14">
      <c r="A134" s="668" t="s">
        <v>1411</v>
      </c>
      <c r="B134" s="752">
        <v>53</v>
      </c>
      <c r="C134" s="199">
        <v>41897</v>
      </c>
      <c r="D134" s="199">
        <v>41897</v>
      </c>
      <c r="E134" s="668" t="s">
        <v>179</v>
      </c>
      <c r="F134" s="668" t="s">
        <v>1028</v>
      </c>
      <c r="G134" s="668" t="s">
        <v>1029</v>
      </c>
      <c r="H134" s="668">
        <v>61</v>
      </c>
      <c r="I134" s="666">
        <v>61</v>
      </c>
      <c r="J134" s="668"/>
      <c r="K134" s="668" t="s">
        <v>671</v>
      </c>
      <c r="L134" s="481">
        <v>2</v>
      </c>
      <c r="M134" s="481">
        <v>8</v>
      </c>
      <c r="N134" s="482">
        <v>41904</v>
      </c>
    </row>
    <row r="135" spans="1:14">
      <c r="A135" s="668" t="s">
        <v>1411</v>
      </c>
      <c r="B135" s="752">
        <v>53</v>
      </c>
      <c r="C135" s="199">
        <v>41897</v>
      </c>
      <c r="D135" s="199">
        <v>41897</v>
      </c>
      <c r="E135" s="668" t="s">
        <v>225</v>
      </c>
      <c r="F135" s="668" t="s">
        <v>1028</v>
      </c>
      <c r="G135" s="668" t="s">
        <v>639</v>
      </c>
      <c r="H135" s="668"/>
      <c r="I135" s="666"/>
      <c r="J135" s="668" t="s">
        <v>1033</v>
      </c>
      <c r="K135" s="395" t="s">
        <v>671</v>
      </c>
      <c r="L135" s="484">
        <v>5</v>
      </c>
      <c r="M135" s="484">
        <v>35</v>
      </c>
      <c r="N135" s="482">
        <v>41900</v>
      </c>
    </row>
    <row r="136" spans="1:14">
      <c r="A136" s="668" t="s">
        <v>1411</v>
      </c>
      <c r="B136" s="752">
        <v>53</v>
      </c>
      <c r="C136" s="199">
        <v>41897</v>
      </c>
      <c r="D136" s="199">
        <v>41897</v>
      </c>
      <c r="E136" s="668" t="s">
        <v>173</v>
      </c>
      <c r="F136" s="668" t="s">
        <v>1028</v>
      </c>
      <c r="G136" s="669" t="s">
        <v>641</v>
      </c>
      <c r="H136" s="668">
        <v>16</v>
      </c>
      <c r="I136" s="666">
        <v>16</v>
      </c>
      <c r="J136" s="668"/>
      <c r="K136" s="668" t="s">
        <v>671</v>
      </c>
      <c r="L136" s="481">
        <v>2</v>
      </c>
      <c r="M136" s="481">
        <v>8</v>
      </c>
      <c r="N136" s="482">
        <v>41912</v>
      </c>
    </row>
    <row r="137" spans="1:14">
      <c r="A137" s="668" t="s">
        <v>1412</v>
      </c>
      <c r="B137" s="666">
        <v>54</v>
      </c>
      <c r="C137" s="199">
        <v>41897</v>
      </c>
      <c r="D137" s="199">
        <v>41897</v>
      </c>
      <c r="E137" s="667" t="s">
        <v>197</v>
      </c>
      <c r="F137" s="668" t="s">
        <v>1028</v>
      </c>
      <c r="G137" s="669" t="s">
        <v>640</v>
      </c>
      <c r="H137" s="668">
        <v>340</v>
      </c>
      <c r="I137" s="666">
        <v>340</v>
      </c>
      <c r="J137" s="668"/>
      <c r="K137" s="395" t="s">
        <v>671</v>
      </c>
      <c r="L137" s="481">
        <v>6</v>
      </c>
      <c r="M137" s="481">
        <v>42</v>
      </c>
      <c r="N137" s="482">
        <v>41912</v>
      </c>
    </row>
    <row r="138" spans="1:14">
      <c r="A138" s="668" t="s">
        <v>1412</v>
      </c>
      <c r="B138" s="666">
        <v>54</v>
      </c>
      <c r="C138" s="199">
        <v>41897</v>
      </c>
      <c r="D138" s="199">
        <v>41897</v>
      </c>
      <c r="E138" s="668" t="s">
        <v>179</v>
      </c>
      <c r="F138" s="668" t="s">
        <v>1028</v>
      </c>
      <c r="G138" s="668" t="s">
        <v>1029</v>
      </c>
      <c r="H138" s="668">
        <v>95</v>
      </c>
      <c r="I138" s="666">
        <v>95</v>
      </c>
      <c r="J138" s="668"/>
      <c r="K138" s="668" t="s">
        <v>671</v>
      </c>
      <c r="L138" s="481">
        <v>2</v>
      </c>
      <c r="M138" s="481">
        <v>8</v>
      </c>
      <c r="N138" s="482">
        <v>41904</v>
      </c>
    </row>
    <row r="139" spans="1:14">
      <c r="A139" s="668" t="s">
        <v>1412</v>
      </c>
      <c r="B139" s="666">
        <v>54</v>
      </c>
      <c r="C139" s="199">
        <v>41897</v>
      </c>
      <c r="D139" s="199">
        <v>41897</v>
      </c>
      <c r="E139" s="668" t="s">
        <v>225</v>
      </c>
      <c r="F139" s="668" t="s">
        <v>1028</v>
      </c>
      <c r="G139" s="668" t="s">
        <v>639</v>
      </c>
      <c r="H139" s="668">
        <v>14</v>
      </c>
      <c r="I139" s="666">
        <v>14</v>
      </c>
      <c r="J139" s="668" t="s">
        <v>1031</v>
      </c>
      <c r="K139" s="395" t="s">
        <v>671</v>
      </c>
      <c r="L139" s="484">
        <v>5</v>
      </c>
      <c r="M139" s="484">
        <v>35</v>
      </c>
      <c r="N139" s="482">
        <v>41900</v>
      </c>
    </row>
    <row r="140" spans="1:14">
      <c r="A140" s="668" t="s">
        <v>1412</v>
      </c>
      <c r="B140" s="666">
        <v>54</v>
      </c>
      <c r="C140" s="199">
        <v>41897</v>
      </c>
      <c r="D140" s="199">
        <v>41897</v>
      </c>
      <c r="E140" s="668" t="s">
        <v>173</v>
      </c>
      <c r="F140" s="668" t="s">
        <v>1028</v>
      </c>
      <c r="G140" s="669" t="s">
        <v>641</v>
      </c>
      <c r="H140" s="668">
        <v>69</v>
      </c>
      <c r="I140" s="666">
        <v>69</v>
      </c>
      <c r="J140" s="668"/>
      <c r="K140" s="668" t="s">
        <v>671</v>
      </c>
      <c r="L140" s="481">
        <v>2</v>
      </c>
      <c r="M140" s="481">
        <v>8</v>
      </c>
      <c r="N140" s="482">
        <v>41912</v>
      </c>
    </row>
    <row r="141" spans="1:14">
      <c r="A141" s="668" t="s">
        <v>1413</v>
      </c>
      <c r="B141" s="666">
        <v>55</v>
      </c>
      <c r="C141" s="199">
        <v>41897</v>
      </c>
      <c r="D141" s="199">
        <v>41897</v>
      </c>
      <c r="E141" s="667" t="s">
        <v>197</v>
      </c>
      <c r="F141" s="668" t="s">
        <v>1028</v>
      </c>
      <c r="G141" s="669" t="s">
        <v>640</v>
      </c>
      <c r="H141" s="668">
        <v>317</v>
      </c>
      <c r="I141" s="666">
        <v>317</v>
      </c>
      <c r="J141" s="668"/>
      <c r="K141" s="395" t="s">
        <v>671</v>
      </c>
      <c r="L141" s="481">
        <v>6</v>
      </c>
      <c r="M141" s="481">
        <v>42</v>
      </c>
      <c r="N141" s="482">
        <v>41912</v>
      </c>
    </row>
    <row r="142" spans="1:14">
      <c r="A142" s="668" t="s">
        <v>1413</v>
      </c>
      <c r="B142" s="666">
        <v>55</v>
      </c>
      <c r="C142" s="199">
        <v>41897</v>
      </c>
      <c r="D142" s="199">
        <v>41897</v>
      </c>
      <c r="E142" s="668" t="s">
        <v>179</v>
      </c>
      <c r="F142" s="668" t="s">
        <v>1028</v>
      </c>
      <c r="G142" s="668" t="s">
        <v>1029</v>
      </c>
      <c r="H142" s="668">
        <v>6</v>
      </c>
      <c r="I142" s="666">
        <v>6</v>
      </c>
      <c r="J142" s="668" t="s">
        <v>1031</v>
      </c>
      <c r="K142" s="668" t="s">
        <v>671</v>
      </c>
      <c r="L142" s="481">
        <v>2</v>
      </c>
      <c r="M142" s="481">
        <v>8</v>
      </c>
      <c r="N142" s="482">
        <v>41904</v>
      </c>
    </row>
    <row r="143" spans="1:14">
      <c r="A143" s="668" t="s">
        <v>1413</v>
      </c>
      <c r="B143" s="666">
        <v>55</v>
      </c>
      <c r="C143" s="199">
        <v>41897</v>
      </c>
      <c r="D143" s="199">
        <v>41897</v>
      </c>
      <c r="E143" s="668" t="s">
        <v>225</v>
      </c>
      <c r="F143" s="668" t="s">
        <v>1028</v>
      </c>
      <c r="G143" s="668" t="s">
        <v>639</v>
      </c>
      <c r="H143" s="668">
        <v>5</v>
      </c>
      <c r="I143" s="666">
        <v>5</v>
      </c>
      <c r="J143" s="668" t="s">
        <v>1031</v>
      </c>
      <c r="K143" s="395" t="s">
        <v>671</v>
      </c>
      <c r="L143" s="484">
        <v>5</v>
      </c>
      <c r="M143" s="484">
        <v>35</v>
      </c>
      <c r="N143" s="482">
        <v>41900</v>
      </c>
    </row>
    <row r="144" spans="1:14">
      <c r="A144" s="668" t="s">
        <v>1413</v>
      </c>
      <c r="B144" s="666">
        <v>55</v>
      </c>
      <c r="C144" s="199">
        <v>41897</v>
      </c>
      <c r="D144" s="199">
        <v>41897</v>
      </c>
      <c r="E144" s="668" t="s">
        <v>173</v>
      </c>
      <c r="F144" s="668" t="s">
        <v>1028</v>
      </c>
      <c r="G144" s="669" t="s">
        <v>641</v>
      </c>
      <c r="H144" s="668"/>
      <c r="I144" s="666"/>
      <c r="J144" s="668" t="s">
        <v>1033</v>
      </c>
      <c r="K144" s="668" t="s">
        <v>671</v>
      </c>
      <c r="L144" s="481">
        <v>2</v>
      </c>
      <c r="M144" s="481">
        <v>8</v>
      </c>
      <c r="N144" s="482">
        <v>41912</v>
      </c>
    </row>
    <row r="145" spans="1:14">
      <c r="A145" s="668" t="s">
        <v>1414</v>
      </c>
      <c r="B145" s="666">
        <v>52</v>
      </c>
      <c r="C145" s="199">
        <v>41932</v>
      </c>
      <c r="D145" s="199">
        <v>41932</v>
      </c>
      <c r="E145" s="667" t="s">
        <v>197</v>
      </c>
      <c r="F145" s="668" t="s">
        <v>1028</v>
      </c>
      <c r="G145" s="669" t="s">
        <v>640</v>
      </c>
      <c r="H145" s="668">
        <v>494</v>
      </c>
      <c r="I145" s="666">
        <v>494</v>
      </c>
      <c r="J145" s="668"/>
      <c r="K145" s="395" t="s">
        <v>671</v>
      </c>
      <c r="L145" s="481">
        <v>6</v>
      </c>
      <c r="M145" s="481">
        <v>42</v>
      </c>
      <c r="N145" s="482">
        <v>41941</v>
      </c>
    </row>
    <row r="146" spans="1:14">
      <c r="A146" s="668" t="s">
        <v>1414</v>
      </c>
      <c r="B146" s="666">
        <v>52</v>
      </c>
      <c r="C146" s="199">
        <v>41932</v>
      </c>
      <c r="D146" s="199">
        <v>41932</v>
      </c>
      <c r="E146" s="668" t="s">
        <v>179</v>
      </c>
      <c r="F146" s="668" t="s">
        <v>1028</v>
      </c>
      <c r="G146" s="668" t="s">
        <v>1029</v>
      </c>
      <c r="H146" s="668">
        <v>259</v>
      </c>
      <c r="I146" s="666">
        <v>259</v>
      </c>
      <c r="J146" s="668"/>
      <c r="K146" s="668" t="s">
        <v>671</v>
      </c>
      <c r="L146" s="481">
        <v>2</v>
      </c>
      <c r="M146" s="481">
        <v>8</v>
      </c>
      <c r="N146" s="482">
        <v>41934</v>
      </c>
    </row>
    <row r="147" spans="1:14">
      <c r="A147" s="668" t="s">
        <v>1414</v>
      </c>
      <c r="B147" s="666">
        <v>52</v>
      </c>
      <c r="C147" s="199">
        <v>41932</v>
      </c>
      <c r="D147" s="199">
        <v>41932</v>
      </c>
      <c r="E147" s="668" t="s">
        <v>225</v>
      </c>
      <c r="F147" s="668" t="s">
        <v>1028</v>
      </c>
      <c r="G147" s="668" t="s">
        <v>639</v>
      </c>
      <c r="H147" s="668"/>
      <c r="I147" s="666"/>
      <c r="J147" s="668" t="s">
        <v>1033</v>
      </c>
      <c r="K147" s="395" t="s">
        <v>671</v>
      </c>
      <c r="L147" s="484">
        <v>5</v>
      </c>
      <c r="M147" s="484">
        <v>35</v>
      </c>
      <c r="N147" s="482">
        <v>41936</v>
      </c>
    </row>
    <row r="148" spans="1:14">
      <c r="A148" s="668" t="s">
        <v>1414</v>
      </c>
      <c r="B148" s="666">
        <v>52</v>
      </c>
      <c r="C148" s="199">
        <v>41932</v>
      </c>
      <c r="D148" s="199">
        <v>41932</v>
      </c>
      <c r="E148" s="668" t="s">
        <v>173</v>
      </c>
      <c r="F148" s="668" t="s">
        <v>1028</v>
      </c>
      <c r="G148" s="669" t="s">
        <v>641</v>
      </c>
      <c r="H148" s="668">
        <v>23</v>
      </c>
      <c r="I148" s="666">
        <v>23</v>
      </c>
      <c r="J148" s="668"/>
      <c r="K148" s="668" t="s">
        <v>671</v>
      </c>
      <c r="L148" s="481">
        <v>2</v>
      </c>
      <c r="M148" s="481">
        <v>8</v>
      </c>
      <c r="N148" s="482">
        <v>41941</v>
      </c>
    </row>
    <row r="149" spans="1:14">
      <c r="A149" s="668" t="s">
        <v>1415</v>
      </c>
      <c r="B149" s="752">
        <v>53</v>
      </c>
      <c r="C149" s="199">
        <v>41932</v>
      </c>
      <c r="D149" s="199">
        <v>41932</v>
      </c>
      <c r="E149" s="667" t="s">
        <v>197</v>
      </c>
      <c r="F149" s="668" t="s">
        <v>1028</v>
      </c>
      <c r="G149" s="669" t="s">
        <v>640</v>
      </c>
      <c r="H149" s="668">
        <v>331</v>
      </c>
      <c r="I149" s="666">
        <v>331</v>
      </c>
      <c r="J149" s="668"/>
      <c r="K149" s="395" t="s">
        <v>671</v>
      </c>
      <c r="L149" s="481">
        <v>6</v>
      </c>
      <c r="M149" s="481">
        <v>42</v>
      </c>
      <c r="N149" s="482">
        <v>41941</v>
      </c>
    </row>
    <row r="150" spans="1:14">
      <c r="A150" s="668" t="s">
        <v>1415</v>
      </c>
      <c r="B150" s="752">
        <v>53</v>
      </c>
      <c r="C150" s="199">
        <v>41932</v>
      </c>
      <c r="D150" s="199">
        <v>41932</v>
      </c>
      <c r="E150" s="668" t="s">
        <v>179</v>
      </c>
      <c r="F150" s="668" t="s">
        <v>1028</v>
      </c>
      <c r="G150" s="668" t="s">
        <v>1029</v>
      </c>
      <c r="H150" s="668">
        <v>53</v>
      </c>
      <c r="I150" s="666">
        <v>53</v>
      </c>
      <c r="J150" s="668"/>
      <c r="K150" s="668" t="s">
        <v>671</v>
      </c>
      <c r="L150" s="481">
        <v>2</v>
      </c>
      <c r="M150" s="481">
        <v>8</v>
      </c>
      <c r="N150" s="482">
        <v>41934</v>
      </c>
    </row>
    <row r="151" spans="1:14">
      <c r="A151" s="668" t="s">
        <v>1415</v>
      </c>
      <c r="B151" s="752">
        <v>53</v>
      </c>
      <c r="C151" s="199">
        <v>41932</v>
      </c>
      <c r="D151" s="199">
        <v>41932</v>
      </c>
      <c r="E151" s="668" t="s">
        <v>225</v>
      </c>
      <c r="F151" s="668" t="s">
        <v>1028</v>
      </c>
      <c r="G151" s="668" t="s">
        <v>639</v>
      </c>
      <c r="H151" s="668"/>
      <c r="I151" s="666"/>
      <c r="J151" s="668" t="s">
        <v>1033</v>
      </c>
      <c r="K151" s="395" t="s">
        <v>671</v>
      </c>
      <c r="L151" s="484">
        <v>5</v>
      </c>
      <c r="M151" s="484">
        <v>35</v>
      </c>
      <c r="N151" s="482">
        <v>41936</v>
      </c>
    </row>
    <row r="152" spans="1:14">
      <c r="A152" s="668" t="s">
        <v>1415</v>
      </c>
      <c r="B152" s="752">
        <v>53</v>
      </c>
      <c r="C152" s="199">
        <v>41932</v>
      </c>
      <c r="D152" s="199">
        <v>41932</v>
      </c>
      <c r="E152" s="668" t="s">
        <v>173</v>
      </c>
      <c r="F152" s="668" t="s">
        <v>1028</v>
      </c>
      <c r="G152" s="669" t="s">
        <v>641</v>
      </c>
      <c r="H152" s="668">
        <v>7</v>
      </c>
      <c r="I152" s="666">
        <v>7</v>
      </c>
      <c r="J152" s="668" t="s">
        <v>1031</v>
      </c>
      <c r="K152" s="668" t="s">
        <v>671</v>
      </c>
      <c r="L152" s="481">
        <v>2</v>
      </c>
      <c r="M152" s="481">
        <v>8</v>
      </c>
      <c r="N152" s="482">
        <v>41941</v>
      </c>
    </row>
    <row r="153" spans="1:14">
      <c r="A153" s="668" t="s">
        <v>1416</v>
      </c>
      <c r="B153" s="666">
        <v>54</v>
      </c>
      <c r="C153" s="199">
        <v>41932</v>
      </c>
      <c r="D153" s="199">
        <v>41932</v>
      </c>
      <c r="E153" s="667" t="s">
        <v>197</v>
      </c>
      <c r="F153" s="668" t="s">
        <v>1028</v>
      </c>
      <c r="G153" s="669" t="s">
        <v>640</v>
      </c>
      <c r="H153" s="668">
        <v>309</v>
      </c>
      <c r="I153" s="666">
        <v>309</v>
      </c>
      <c r="J153" s="668"/>
      <c r="K153" s="395" t="s">
        <v>671</v>
      </c>
      <c r="L153" s="481">
        <v>6</v>
      </c>
      <c r="M153" s="481">
        <v>42</v>
      </c>
      <c r="N153" s="482">
        <v>41941</v>
      </c>
    </row>
    <row r="154" spans="1:14">
      <c r="A154" s="668" t="s">
        <v>1416</v>
      </c>
      <c r="B154" s="666">
        <v>54</v>
      </c>
      <c r="C154" s="199">
        <v>41932</v>
      </c>
      <c r="D154" s="199">
        <v>41932</v>
      </c>
      <c r="E154" s="668" t="s">
        <v>179</v>
      </c>
      <c r="F154" s="668" t="s">
        <v>1028</v>
      </c>
      <c r="G154" s="668" t="s">
        <v>1029</v>
      </c>
      <c r="H154" s="668">
        <v>78</v>
      </c>
      <c r="I154" s="666">
        <v>78</v>
      </c>
      <c r="J154" s="668"/>
      <c r="K154" s="668" t="s">
        <v>671</v>
      </c>
      <c r="L154" s="481">
        <v>2</v>
      </c>
      <c r="M154" s="481">
        <v>8</v>
      </c>
      <c r="N154" s="482">
        <v>41934</v>
      </c>
    </row>
    <row r="155" spans="1:14">
      <c r="A155" s="668" t="s">
        <v>1416</v>
      </c>
      <c r="B155" s="666">
        <v>54</v>
      </c>
      <c r="C155" s="199">
        <v>41932</v>
      </c>
      <c r="D155" s="199">
        <v>41932</v>
      </c>
      <c r="E155" s="668" t="s">
        <v>225</v>
      </c>
      <c r="F155" s="668" t="s">
        <v>1028</v>
      </c>
      <c r="G155" s="668" t="s">
        <v>639</v>
      </c>
      <c r="H155" s="668">
        <v>9</v>
      </c>
      <c r="I155" s="666">
        <v>9</v>
      </c>
      <c r="J155" s="668" t="s">
        <v>1031</v>
      </c>
      <c r="K155" s="395" t="s">
        <v>671</v>
      </c>
      <c r="L155" s="484">
        <v>5</v>
      </c>
      <c r="M155" s="484">
        <v>35</v>
      </c>
      <c r="N155" s="482">
        <v>41936</v>
      </c>
    </row>
    <row r="156" spans="1:14">
      <c r="A156" s="668" t="s">
        <v>1416</v>
      </c>
      <c r="B156" s="666">
        <v>54</v>
      </c>
      <c r="C156" s="199">
        <v>41932</v>
      </c>
      <c r="D156" s="199">
        <v>41932</v>
      </c>
      <c r="E156" s="668" t="s">
        <v>173</v>
      </c>
      <c r="F156" s="668" t="s">
        <v>1028</v>
      </c>
      <c r="G156" s="669" t="s">
        <v>641</v>
      </c>
      <c r="H156" s="668">
        <v>69</v>
      </c>
      <c r="I156" s="666">
        <v>69</v>
      </c>
      <c r="J156" s="668"/>
      <c r="K156" s="668" t="s">
        <v>671</v>
      </c>
      <c r="L156" s="481">
        <v>2</v>
      </c>
      <c r="M156" s="481">
        <v>8</v>
      </c>
      <c r="N156" s="482">
        <v>41941</v>
      </c>
    </row>
    <row r="157" spans="1:14">
      <c r="A157" s="668" t="s">
        <v>1417</v>
      </c>
      <c r="B157" s="666">
        <v>55</v>
      </c>
      <c r="C157" s="199">
        <v>41932</v>
      </c>
      <c r="D157" s="199">
        <v>41932</v>
      </c>
      <c r="E157" s="667" t="s">
        <v>197</v>
      </c>
      <c r="F157" s="668" t="s">
        <v>1028</v>
      </c>
      <c r="G157" s="669" t="s">
        <v>640</v>
      </c>
      <c r="H157" s="668">
        <v>306</v>
      </c>
      <c r="I157" s="666">
        <v>306</v>
      </c>
      <c r="J157" s="668"/>
      <c r="K157" s="395" t="s">
        <v>671</v>
      </c>
      <c r="L157" s="481">
        <v>6</v>
      </c>
      <c r="M157" s="481">
        <v>42</v>
      </c>
      <c r="N157" s="482">
        <v>41941</v>
      </c>
    </row>
    <row r="158" spans="1:14">
      <c r="A158" s="668" t="s">
        <v>1417</v>
      </c>
      <c r="B158" s="666">
        <v>55</v>
      </c>
      <c r="C158" s="199">
        <v>41932</v>
      </c>
      <c r="D158" s="199">
        <v>41932</v>
      </c>
      <c r="E158" s="668" t="s">
        <v>179</v>
      </c>
      <c r="F158" s="668" t="s">
        <v>1028</v>
      </c>
      <c r="G158" s="668" t="s">
        <v>1029</v>
      </c>
      <c r="H158" s="668">
        <v>6</v>
      </c>
      <c r="I158" s="666">
        <v>6</v>
      </c>
      <c r="J158" s="668" t="s">
        <v>1031</v>
      </c>
      <c r="K158" s="668" t="s">
        <v>671</v>
      </c>
      <c r="L158" s="481">
        <v>2</v>
      </c>
      <c r="M158" s="481">
        <v>8</v>
      </c>
      <c r="N158" s="482">
        <v>41934</v>
      </c>
    </row>
    <row r="159" spans="1:14">
      <c r="A159" s="668" t="s">
        <v>1417</v>
      </c>
      <c r="B159" s="666">
        <v>55</v>
      </c>
      <c r="C159" s="199">
        <v>41932</v>
      </c>
      <c r="D159" s="199">
        <v>41932</v>
      </c>
      <c r="E159" s="668" t="s">
        <v>225</v>
      </c>
      <c r="F159" s="668" t="s">
        <v>1028</v>
      </c>
      <c r="G159" s="668" t="s">
        <v>639</v>
      </c>
      <c r="H159" s="668">
        <v>9</v>
      </c>
      <c r="I159" s="666">
        <v>9</v>
      </c>
      <c r="J159" s="668" t="s">
        <v>1031</v>
      </c>
      <c r="K159" s="395" t="s">
        <v>671</v>
      </c>
      <c r="L159" s="484">
        <v>5</v>
      </c>
      <c r="M159" s="484">
        <v>35</v>
      </c>
      <c r="N159" s="482">
        <v>41936</v>
      </c>
    </row>
    <row r="160" spans="1:14">
      <c r="A160" s="668" t="s">
        <v>1417</v>
      </c>
      <c r="B160" s="666">
        <v>55</v>
      </c>
      <c r="C160" s="199">
        <v>41932</v>
      </c>
      <c r="D160" s="199">
        <v>41932</v>
      </c>
      <c r="E160" s="668" t="s">
        <v>173</v>
      </c>
      <c r="F160" s="668" t="s">
        <v>1028</v>
      </c>
      <c r="G160" s="669" t="s">
        <v>641</v>
      </c>
      <c r="H160" s="668">
        <v>46</v>
      </c>
      <c r="I160" s="666">
        <v>46</v>
      </c>
      <c r="J160" s="668"/>
      <c r="K160" s="668" t="s">
        <v>671</v>
      </c>
      <c r="L160" s="481">
        <v>2</v>
      </c>
      <c r="M160" s="481">
        <v>8</v>
      </c>
      <c r="N160" s="482">
        <v>41941</v>
      </c>
    </row>
    <row r="161" spans="1:14">
      <c r="A161" s="668" t="s">
        <v>1418</v>
      </c>
      <c r="B161" s="666">
        <v>52</v>
      </c>
      <c r="C161" s="199">
        <v>41961</v>
      </c>
      <c r="D161" s="199">
        <v>41961</v>
      </c>
      <c r="E161" s="667" t="s">
        <v>197</v>
      </c>
      <c r="F161" s="668" t="s">
        <v>1028</v>
      </c>
      <c r="G161" s="669" t="s">
        <v>640</v>
      </c>
      <c r="H161" s="668">
        <v>581</v>
      </c>
      <c r="I161" s="666">
        <v>581</v>
      </c>
      <c r="J161" s="668"/>
      <c r="K161" s="395" t="s">
        <v>671</v>
      </c>
      <c r="L161" s="481">
        <v>6</v>
      </c>
      <c r="M161" s="481">
        <v>42</v>
      </c>
      <c r="N161" s="482">
        <v>41975</v>
      </c>
    </row>
    <row r="162" spans="1:14">
      <c r="A162" s="668" t="s">
        <v>1418</v>
      </c>
      <c r="B162" s="666">
        <v>52</v>
      </c>
      <c r="C162" s="199">
        <v>41961</v>
      </c>
      <c r="D162" s="199">
        <v>41961</v>
      </c>
      <c r="E162" s="668" t="s">
        <v>179</v>
      </c>
      <c r="F162" s="668" t="s">
        <v>1028</v>
      </c>
      <c r="G162" s="668" t="s">
        <v>1029</v>
      </c>
      <c r="H162" s="668">
        <v>473</v>
      </c>
      <c r="I162" s="666">
        <v>473</v>
      </c>
      <c r="J162" s="668"/>
      <c r="K162" s="668" t="s">
        <v>671</v>
      </c>
      <c r="L162" s="481">
        <v>2</v>
      </c>
      <c r="M162" s="481">
        <v>8</v>
      </c>
      <c r="N162" s="482">
        <v>41976</v>
      </c>
    </row>
    <row r="163" spans="1:14">
      <c r="A163" s="668" t="s">
        <v>1418</v>
      </c>
      <c r="B163" s="666">
        <v>52</v>
      </c>
      <c r="C163" s="199">
        <v>41961</v>
      </c>
      <c r="D163" s="199">
        <v>41961</v>
      </c>
      <c r="E163" s="668" t="s">
        <v>225</v>
      </c>
      <c r="F163" s="668" t="s">
        <v>1028</v>
      </c>
      <c r="G163" s="668" t="s">
        <v>639</v>
      </c>
      <c r="H163" s="668">
        <v>14</v>
      </c>
      <c r="I163" s="666">
        <v>14</v>
      </c>
      <c r="J163" s="668" t="s">
        <v>1031</v>
      </c>
      <c r="K163" s="395" t="s">
        <v>671</v>
      </c>
      <c r="L163" s="484">
        <v>5</v>
      </c>
      <c r="M163" s="484">
        <v>35</v>
      </c>
      <c r="N163" s="482">
        <v>41981</v>
      </c>
    </row>
    <row r="164" spans="1:14">
      <c r="A164" s="668" t="s">
        <v>1418</v>
      </c>
      <c r="B164" s="666">
        <v>52</v>
      </c>
      <c r="C164" s="199">
        <v>41961</v>
      </c>
      <c r="D164" s="199">
        <v>41961</v>
      </c>
      <c r="E164" s="668" t="s">
        <v>173</v>
      </c>
      <c r="F164" s="668" t="s">
        <v>1028</v>
      </c>
      <c r="G164" s="669" t="s">
        <v>641</v>
      </c>
      <c r="H164" s="668">
        <v>7</v>
      </c>
      <c r="I164" s="666">
        <v>7</v>
      </c>
      <c r="J164" s="668" t="s">
        <v>1031</v>
      </c>
      <c r="K164" s="668" t="s">
        <v>671</v>
      </c>
      <c r="L164" s="481">
        <v>2</v>
      </c>
      <c r="M164" s="481">
        <v>8</v>
      </c>
      <c r="N164" s="482">
        <v>41975</v>
      </c>
    </row>
    <row r="165" spans="1:14">
      <c r="A165" s="668" t="s">
        <v>1419</v>
      </c>
      <c r="B165" s="752">
        <v>53</v>
      </c>
      <c r="C165" s="199">
        <v>41961</v>
      </c>
      <c r="D165" s="199">
        <v>41961</v>
      </c>
      <c r="E165" s="667" t="s">
        <v>197</v>
      </c>
      <c r="F165" s="668" t="s">
        <v>1028</v>
      </c>
      <c r="G165" s="669" t="s">
        <v>640</v>
      </c>
      <c r="H165" s="668">
        <v>301</v>
      </c>
      <c r="I165" s="666">
        <v>301</v>
      </c>
      <c r="J165" s="668"/>
      <c r="K165" s="395" t="s">
        <v>671</v>
      </c>
      <c r="L165" s="481">
        <v>6</v>
      </c>
      <c r="M165" s="481">
        <v>42</v>
      </c>
      <c r="N165" s="482">
        <v>41975</v>
      </c>
    </row>
    <row r="166" spans="1:14">
      <c r="A166" s="668" t="s">
        <v>1419</v>
      </c>
      <c r="B166" s="752">
        <v>53</v>
      </c>
      <c r="C166" s="199">
        <v>41961</v>
      </c>
      <c r="D166" s="199">
        <v>41961</v>
      </c>
      <c r="E166" s="668" t="s">
        <v>179</v>
      </c>
      <c r="F166" s="668" t="s">
        <v>1028</v>
      </c>
      <c r="G166" s="668" t="s">
        <v>1029</v>
      </c>
      <c r="H166" s="668">
        <v>212</v>
      </c>
      <c r="I166" s="666">
        <v>212</v>
      </c>
      <c r="J166" s="668"/>
      <c r="K166" s="668" t="s">
        <v>671</v>
      </c>
      <c r="L166" s="481">
        <v>2</v>
      </c>
      <c r="M166" s="481">
        <v>8</v>
      </c>
      <c r="N166" s="482">
        <v>41976</v>
      </c>
    </row>
    <row r="167" spans="1:14">
      <c r="A167" s="668" t="s">
        <v>1419</v>
      </c>
      <c r="B167" s="752">
        <v>53</v>
      </c>
      <c r="C167" s="199">
        <v>41961</v>
      </c>
      <c r="D167" s="199">
        <v>41961</v>
      </c>
      <c r="E167" s="668" t="s">
        <v>225</v>
      </c>
      <c r="F167" s="668" t="s">
        <v>1028</v>
      </c>
      <c r="G167" s="668" t="s">
        <v>639</v>
      </c>
      <c r="H167" s="668">
        <v>15</v>
      </c>
      <c r="I167" s="666">
        <v>15</v>
      </c>
      <c r="J167" s="668" t="s">
        <v>1031</v>
      </c>
      <c r="K167" s="395" t="s">
        <v>671</v>
      </c>
      <c r="L167" s="484">
        <v>5</v>
      </c>
      <c r="M167" s="484">
        <v>35</v>
      </c>
      <c r="N167" s="482">
        <v>41981</v>
      </c>
    </row>
    <row r="168" spans="1:14">
      <c r="A168" s="668" t="s">
        <v>1419</v>
      </c>
      <c r="B168" s="752">
        <v>53</v>
      </c>
      <c r="C168" s="199">
        <v>41961</v>
      </c>
      <c r="D168" s="199">
        <v>41961</v>
      </c>
      <c r="E168" s="668" t="s">
        <v>173</v>
      </c>
      <c r="F168" s="668" t="s">
        <v>1028</v>
      </c>
      <c r="G168" s="669" t="s">
        <v>641</v>
      </c>
      <c r="H168" s="668">
        <v>5</v>
      </c>
      <c r="I168" s="666">
        <v>5</v>
      </c>
      <c r="J168" s="668" t="s">
        <v>1031</v>
      </c>
      <c r="K168" s="668" t="s">
        <v>671</v>
      </c>
      <c r="L168" s="481">
        <v>2</v>
      </c>
      <c r="M168" s="481">
        <v>8</v>
      </c>
      <c r="N168" s="482">
        <v>41975</v>
      </c>
    </row>
    <row r="169" spans="1:14">
      <c r="A169" s="668" t="s">
        <v>1420</v>
      </c>
      <c r="B169" s="666">
        <v>54</v>
      </c>
      <c r="C169" s="199">
        <v>41961</v>
      </c>
      <c r="D169" s="199">
        <v>41961</v>
      </c>
      <c r="E169" s="667" t="s">
        <v>197</v>
      </c>
      <c r="F169" s="668" t="s">
        <v>1028</v>
      </c>
      <c r="G169" s="669" t="s">
        <v>640</v>
      </c>
      <c r="H169" s="668">
        <v>734</v>
      </c>
      <c r="I169" s="666">
        <v>734</v>
      </c>
      <c r="J169" s="668"/>
      <c r="K169" s="395" t="s">
        <v>671</v>
      </c>
      <c r="L169" s="481">
        <v>6</v>
      </c>
      <c r="M169" s="481">
        <v>42</v>
      </c>
      <c r="N169" s="482">
        <v>41977</v>
      </c>
    </row>
    <row r="170" spans="1:14">
      <c r="A170" s="668" t="s">
        <v>1420</v>
      </c>
      <c r="B170" s="666">
        <v>54</v>
      </c>
      <c r="C170" s="199">
        <v>41961</v>
      </c>
      <c r="D170" s="199">
        <v>41961</v>
      </c>
      <c r="E170" s="668" t="s">
        <v>179</v>
      </c>
      <c r="F170" s="668" t="s">
        <v>1028</v>
      </c>
      <c r="G170" s="668" t="s">
        <v>1029</v>
      </c>
      <c r="H170" s="668">
        <v>304</v>
      </c>
      <c r="I170" s="666">
        <v>304</v>
      </c>
      <c r="J170" s="668"/>
      <c r="K170" s="668" t="s">
        <v>671</v>
      </c>
      <c r="L170" s="481">
        <v>2</v>
      </c>
      <c r="M170" s="481">
        <v>8</v>
      </c>
      <c r="N170" s="482">
        <v>41976</v>
      </c>
    </row>
    <row r="171" spans="1:14">
      <c r="A171" s="668" t="s">
        <v>1420</v>
      </c>
      <c r="B171" s="666">
        <v>54</v>
      </c>
      <c r="C171" s="199">
        <v>41961</v>
      </c>
      <c r="D171" s="199">
        <v>41961</v>
      </c>
      <c r="E171" s="668" t="s">
        <v>225</v>
      </c>
      <c r="F171" s="668" t="s">
        <v>1028</v>
      </c>
      <c r="G171" s="668" t="s">
        <v>639</v>
      </c>
      <c r="H171" s="668">
        <v>27</v>
      </c>
      <c r="I171" s="666">
        <v>27</v>
      </c>
      <c r="J171" s="668" t="s">
        <v>1031</v>
      </c>
      <c r="K171" s="395" t="s">
        <v>671</v>
      </c>
      <c r="L171" s="484">
        <v>5</v>
      </c>
      <c r="M171" s="484">
        <v>35</v>
      </c>
      <c r="N171" s="482">
        <v>41981</v>
      </c>
    </row>
    <row r="172" spans="1:14">
      <c r="A172" s="668" t="s">
        <v>1420</v>
      </c>
      <c r="B172" s="666">
        <v>54</v>
      </c>
      <c r="C172" s="199">
        <v>41961</v>
      </c>
      <c r="D172" s="199">
        <v>41961</v>
      </c>
      <c r="E172" s="668" t="s">
        <v>173</v>
      </c>
      <c r="F172" s="668" t="s">
        <v>1028</v>
      </c>
      <c r="G172" s="669" t="s">
        <v>641</v>
      </c>
      <c r="H172" s="668">
        <v>312</v>
      </c>
      <c r="I172" s="666">
        <v>312</v>
      </c>
      <c r="J172" s="668"/>
      <c r="K172" s="668" t="s">
        <v>671</v>
      </c>
      <c r="L172" s="481">
        <v>2</v>
      </c>
      <c r="M172" s="481">
        <v>8</v>
      </c>
      <c r="N172" s="482">
        <v>41975</v>
      </c>
    </row>
    <row r="173" spans="1:14">
      <c r="A173" s="668" t="s">
        <v>1421</v>
      </c>
      <c r="B173" s="666">
        <v>55</v>
      </c>
      <c r="C173" s="199">
        <v>41961</v>
      </c>
      <c r="D173" s="199">
        <v>41961</v>
      </c>
      <c r="E173" s="667" t="s">
        <v>197</v>
      </c>
      <c r="F173" s="668" t="s">
        <v>1028</v>
      </c>
      <c r="G173" s="669" t="s">
        <v>640</v>
      </c>
      <c r="H173" s="668">
        <v>147</v>
      </c>
      <c r="I173" s="666">
        <v>147</v>
      </c>
      <c r="J173" s="668"/>
      <c r="K173" s="395" t="s">
        <v>671</v>
      </c>
      <c r="L173" s="481">
        <v>6</v>
      </c>
      <c r="M173" s="481">
        <v>42</v>
      </c>
      <c r="N173" s="482">
        <v>41975</v>
      </c>
    </row>
    <row r="174" spans="1:14">
      <c r="A174" s="668" t="s">
        <v>1421</v>
      </c>
      <c r="B174" s="666">
        <v>55</v>
      </c>
      <c r="C174" s="199">
        <v>41961</v>
      </c>
      <c r="D174" s="199">
        <v>41961</v>
      </c>
      <c r="E174" s="668" t="s">
        <v>179</v>
      </c>
      <c r="F174" s="668" t="s">
        <v>1028</v>
      </c>
      <c r="G174" s="668" t="s">
        <v>1029</v>
      </c>
      <c r="H174" s="668">
        <v>17</v>
      </c>
      <c r="I174" s="666">
        <v>17</v>
      </c>
      <c r="J174" s="668"/>
      <c r="K174" s="668" t="s">
        <v>671</v>
      </c>
      <c r="L174" s="481">
        <v>2</v>
      </c>
      <c r="M174" s="481">
        <v>8</v>
      </c>
      <c r="N174" s="482">
        <v>41976</v>
      </c>
    </row>
    <row r="175" spans="1:14">
      <c r="A175" s="668" t="s">
        <v>1421</v>
      </c>
      <c r="B175" s="666">
        <v>55</v>
      </c>
      <c r="C175" s="199">
        <v>41961</v>
      </c>
      <c r="D175" s="199">
        <v>41961</v>
      </c>
      <c r="E175" s="668" t="s">
        <v>225</v>
      </c>
      <c r="F175" s="668" t="s">
        <v>1028</v>
      </c>
      <c r="G175" s="668" t="s">
        <v>639</v>
      </c>
      <c r="H175" s="668">
        <v>16</v>
      </c>
      <c r="I175" s="666">
        <v>16</v>
      </c>
      <c r="J175" s="668" t="s">
        <v>1031</v>
      </c>
      <c r="K175" s="395" t="s">
        <v>671</v>
      </c>
      <c r="L175" s="484">
        <v>5</v>
      </c>
      <c r="M175" s="484">
        <v>35</v>
      </c>
      <c r="N175" s="482">
        <v>41981</v>
      </c>
    </row>
    <row r="176" spans="1:14">
      <c r="A176" s="668" t="s">
        <v>1421</v>
      </c>
      <c r="B176" s="666">
        <v>55</v>
      </c>
      <c r="C176" s="199">
        <v>41961</v>
      </c>
      <c r="D176" s="199">
        <v>41961</v>
      </c>
      <c r="E176" s="668" t="s">
        <v>173</v>
      </c>
      <c r="F176" s="668" t="s">
        <v>1028</v>
      </c>
      <c r="G176" s="669" t="s">
        <v>641</v>
      </c>
      <c r="H176" s="668">
        <v>58</v>
      </c>
      <c r="I176" s="666">
        <v>58</v>
      </c>
      <c r="J176" s="668"/>
      <c r="K176" s="668" t="s">
        <v>671</v>
      </c>
      <c r="L176" s="481">
        <v>2</v>
      </c>
      <c r="M176" s="481">
        <v>8</v>
      </c>
      <c r="N176" s="482">
        <v>41975</v>
      </c>
    </row>
    <row r="177" spans="1:14">
      <c r="A177" s="668" t="s">
        <v>1422</v>
      </c>
      <c r="B177" s="666">
        <v>52</v>
      </c>
      <c r="C177" s="199">
        <v>41981</v>
      </c>
      <c r="D177" s="199">
        <v>41981</v>
      </c>
      <c r="E177" s="667" t="s">
        <v>197</v>
      </c>
      <c r="F177" s="668" t="s">
        <v>1028</v>
      </c>
      <c r="G177" s="669" t="s">
        <v>640</v>
      </c>
      <c r="H177" s="668">
        <v>685</v>
      </c>
      <c r="I177" s="666">
        <v>685</v>
      </c>
      <c r="J177" s="668"/>
      <c r="K177" s="395" t="s">
        <v>671</v>
      </c>
      <c r="L177" s="481">
        <v>6</v>
      </c>
      <c r="M177" s="481">
        <v>42</v>
      </c>
      <c r="N177" s="482">
        <v>41983</v>
      </c>
    </row>
    <row r="178" spans="1:14">
      <c r="A178" s="668" t="s">
        <v>1422</v>
      </c>
      <c r="B178" s="666">
        <v>52</v>
      </c>
      <c r="C178" s="199">
        <v>41981</v>
      </c>
      <c r="D178" s="199">
        <v>41981</v>
      </c>
      <c r="E178" s="668" t="s">
        <v>179</v>
      </c>
      <c r="F178" s="668" t="s">
        <v>1028</v>
      </c>
      <c r="G178" s="668" t="s">
        <v>1029</v>
      </c>
      <c r="H178" s="668">
        <v>444</v>
      </c>
      <c r="I178" s="666">
        <v>444</v>
      </c>
      <c r="J178" s="668"/>
      <c r="K178" s="668" t="s">
        <v>671</v>
      </c>
      <c r="L178" s="481">
        <v>2</v>
      </c>
      <c r="M178" s="481">
        <v>8</v>
      </c>
      <c r="N178" s="482">
        <v>41985</v>
      </c>
    </row>
    <row r="179" spans="1:14">
      <c r="A179" s="668" t="s">
        <v>1422</v>
      </c>
      <c r="B179" s="666">
        <v>52</v>
      </c>
      <c r="C179" s="199">
        <v>41981</v>
      </c>
      <c r="D179" s="199">
        <v>41981</v>
      </c>
      <c r="E179" s="668" t="s">
        <v>225</v>
      </c>
      <c r="F179" s="668" t="s">
        <v>1028</v>
      </c>
      <c r="G179" s="668" t="s">
        <v>639</v>
      </c>
      <c r="H179" s="668">
        <v>16</v>
      </c>
      <c r="I179" s="666">
        <v>16</v>
      </c>
      <c r="J179" s="668" t="s">
        <v>1031</v>
      </c>
      <c r="K179" s="395" t="s">
        <v>671</v>
      </c>
      <c r="L179" s="484">
        <v>5</v>
      </c>
      <c r="M179" s="484">
        <v>35</v>
      </c>
      <c r="N179" s="482">
        <v>41981</v>
      </c>
    </row>
    <row r="180" spans="1:14">
      <c r="A180" s="668" t="s">
        <v>1422</v>
      </c>
      <c r="B180" s="666">
        <v>52</v>
      </c>
      <c r="C180" s="199">
        <v>41981</v>
      </c>
      <c r="D180" s="199">
        <v>41981</v>
      </c>
      <c r="E180" s="668" t="s">
        <v>173</v>
      </c>
      <c r="F180" s="668" t="s">
        <v>1028</v>
      </c>
      <c r="G180" s="669" t="s">
        <v>641</v>
      </c>
      <c r="H180" s="668">
        <v>10</v>
      </c>
      <c r="I180" s="666">
        <v>10</v>
      </c>
      <c r="J180" s="668"/>
      <c r="K180" s="668" t="s">
        <v>671</v>
      </c>
      <c r="L180" s="481">
        <v>2</v>
      </c>
      <c r="M180" s="481">
        <v>8</v>
      </c>
      <c r="N180" s="482">
        <v>41983</v>
      </c>
    </row>
    <row r="181" spans="1:14">
      <c r="A181" s="668" t="s">
        <v>1423</v>
      </c>
      <c r="B181" s="752">
        <v>53</v>
      </c>
      <c r="C181" s="199">
        <v>41981</v>
      </c>
      <c r="D181" s="199">
        <v>41981</v>
      </c>
      <c r="E181" s="667" t="s">
        <v>197</v>
      </c>
      <c r="F181" s="668" t="s">
        <v>1028</v>
      </c>
      <c r="G181" s="669" t="s">
        <v>640</v>
      </c>
      <c r="H181" s="668">
        <v>452</v>
      </c>
      <c r="I181" s="666">
        <v>452</v>
      </c>
      <c r="J181" s="668"/>
      <c r="K181" s="395" t="s">
        <v>671</v>
      </c>
      <c r="L181" s="481">
        <v>6</v>
      </c>
      <c r="M181" s="481">
        <v>42</v>
      </c>
      <c r="N181" s="482">
        <v>41983</v>
      </c>
    </row>
    <row r="182" spans="1:14">
      <c r="A182" s="668" t="s">
        <v>1423</v>
      </c>
      <c r="B182" s="752">
        <v>53</v>
      </c>
      <c r="C182" s="199">
        <v>41981</v>
      </c>
      <c r="D182" s="199">
        <v>41981</v>
      </c>
      <c r="E182" s="668" t="s">
        <v>179</v>
      </c>
      <c r="F182" s="668" t="s">
        <v>1028</v>
      </c>
      <c r="G182" s="668" t="s">
        <v>1029</v>
      </c>
      <c r="H182" s="668">
        <v>224</v>
      </c>
      <c r="I182" s="666">
        <v>224</v>
      </c>
      <c r="J182" s="668"/>
      <c r="K182" s="668" t="s">
        <v>671</v>
      </c>
      <c r="L182" s="481">
        <v>2</v>
      </c>
      <c r="M182" s="481">
        <v>8</v>
      </c>
      <c r="N182" s="482">
        <v>41985</v>
      </c>
    </row>
    <row r="183" spans="1:14">
      <c r="A183" s="668" t="s">
        <v>1423</v>
      </c>
      <c r="B183" s="752">
        <v>53</v>
      </c>
      <c r="C183" s="199">
        <v>41981</v>
      </c>
      <c r="D183" s="199">
        <v>41981</v>
      </c>
      <c r="E183" s="668" t="s">
        <v>225</v>
      </c>
      <c r="F183" s="668" t="s">
        <v>1028</v>
      </c>
      <c r="G183" s="668" t="s">
        <v>639</v>
      </c>
      <c r="H183" s="668">
        <v>16</v>
      </c>
      <c r="I183" s="666">
        <v>16</v>
      </c>
      <c r="J183" s="668" t="s">
        <v>1031</v>
      </c>
      <c r="K183" s="395" t="s">
        <v>671</v>
      </c>
      <c r="L183" s="484">
        <v>5</v>
      </c>
      <c r="M183" s="484">
        <v>35</v>
      </c>
      <c r="N183" s="482">
        <v>41981</v>
      </c>
    </row>
    <row r="184" spans="1:14">
      <c r="A184" s="668" t="s">
        <v>1423</v>
      </c>
      <c r="B184" s="752">
        <v>53</v>
      </c>
      <c r="C184" s="199">
        <v>41981</v>
      </c>
      <c r="D184" s="199">
        <v>41981</v>
      </c>
      <c r="E184" s="668" t="s">
        <v>173</v>
      </c>
      <c r="F184" s="668" t="s">
        <v>1028</v>
      </c>
      <c r="G184" s="669" t="s">
        <v>641</v>
      </c>
      <c r="H184" s="668">
        <v>5</v>
      </c>
      <c r="I184" s="666">
        <v>5</v>
      </c>
      <c r="J184" s="668" t="s">
        <v>1031</v>
      </c>
      <c r="K184" s="668" t="s">
        <v>671</v>
      </c>
      <c r="L184" s="481">
        <v>2</v>
      </c>
      <c r="M184" s="481">
        <v>8</v>
      </c>
      <c r="N184" s="482">
        <v>41983</v>
      </c>
    </row>
    <row r="185" spans="1:14">
      <c r="A185" s="668" t="s">
        <v>1424</v>
      </c>
      <c r="B185" s="666">
        <v>54</v>
      </c>
      <c r="C185" s="199">
        <v>41981</v>
      </c>
      <c r="D185" s="199">
        <v>41981</v>
      </c>
      <c r="E185" s="667" t="s">
        <v>197</v>
      </c>
      <c r="F185" s="668" t="s">
        <v>1028</v>
      </c>
      <c r="G185" s="669" t="s">
        <v>640</v>
      </c>
      <c r="H185" s="668">
        <v>489</v>
      </c>
      <c r="I185" s="666">
        <v>489</v>
      </c>
      <c r="J185" s="668"/>
      <c r="K185" s="395" t="s">
        <v>671</v>
      </c>
      <c r="L185" s="481">
        <v>6</v>
      </c>
      <c r="M185" s="481">
        <v>42</v>
      </c>
      <c r="N185" s="482">
        <v>41983</v>
      </c>
    </row>
    <row r="186" spans="1:14">
      <c r="A186" s="668" t="s">
        <v>1424</v>
      </c>
      <c r="B186" s="666">
        <v>54</v>
      </c>
      <c r="C186" s="199">
        <v>41981</v>
      </c>
      <c r="D186" s="199">
        <v>41981</v>
      </c>
      <c r="E186" s="668" t="s">
        <v>179</v>
      </c>
      <c r="F186" s="668" t="s">
        <v>1028</v>
      </c>
      <c r="G186" s="668" t="s">
        <v>1029</v>
      </c>
      <c r="H186" s="668">
        <v>342</v>
      </c>
      <c r="I186" s="666">
        <v>342</v>
      </c>
      <c r="J186" s="668"/>
      <c r="K186" s="668" t="s">
        <v>671</v>
      </c>
      <c r="L186" s="481">
        <v>2</v>
      </c>
      <c r="M186" s="481">
        <v>8</v>
      </c>
      <c r="N186" s="482">
        <v>41985</v>
      </c>
    </row>
    <row r="187" spans="1:14">
      <c r="A187" s="668" t="s">
        <v>1424</v>
      </c>
      <c r="B187" s="666">
        <v>54</v>
      </c>
      <c r="C187" s="199">
        <v>41981</v>
      </c>
      <c r="D187" s="199">
        <v>41981</v>
      </c>
      <c r="E187" s="668" t="s">
        <v>225</v>
      </c>
      <c r="F187" s="668" t="s">
        <v>1028</v>
      </c>
      <c r="G187" s="668" t="s">
        <v>639</v>
      </c>
      <c r="H187" s="668">
        <v>15</v>
      </c>
      <c r="I187" s="666">
        <v>15</v>
      </c>
      <c r="J187" s="668" t="s">
        <v>1031</v>
      </c>
      <c r="K187" s="395" t="s">
        <v>671</v>
      </c>
      <c r="L187" s="484">
        <v>5</v>
      </c>
      <c r="M187" s="484">
        <v>35</v>
      </c>
      <c r="N187" s="482">
        <v>41981</v>
      </c>
    </row>
    <row r="188" spans="1:14">
      <c r="A188" s="668" t="s">
        <v>1424</v>
      </c>
      <c r="B188" s="666">
        <v>54</v>
      </c>
      <c r="C188" s="199">
        <v>41981</v>
      </c>
      <c r="D188" s="199">
        <v>41981</v>
      </c>
      <c r="E188" s="668" t="s">
        <v>173</v>
      </c>
      <c r="F188" s="668" t="s">
        <v>1028</v>
      </c>
      <c r="G188" s="669" t="s">
        <v>641</v>
      </c>
      <c r="H188" s="668">
        <v>36</v>
      </c>
      <c r="I188" s="666">
        <v>36</v>
      </c>
      <c r="J188" s="668"/>
      <c r="K188" s="668" t="s">
        <v>671</v>
      </c>
      <c r="L188" s="481">
        <v>2</v>
      </c>
      <c r="M188" s="481">
        <v>8</v>
      </c>
      <c r="N188" s="482">
        <v>41983</v>
      </c>
    </row>
    <row r="189" spans="1:14">
      <c r="A189" s="668" t="s">
        <v>1425</v>
      </c>
      <c r="B189" s="666">
        <v>55</v>
      </c>
      <c r="C189" s="199">
        <v>41981</v>
      </c>
      <c r="D189" s="199">
        <v>41981</v>
      </c>
      <c r="E189" s="667" t="s">
        <v>197</v>
      </c>
      <c r="F189" s="668" t="s">
        <v>1028</v>
      </c>
      <c r="G189" s="669" t="s">
        <v>640</v>
      </c>
      <c r="H189" s="668">
        <v>379</v>
      </c>
      <c r="I189" s="666">
        <v>379</v>
      </c>
      <c r="J189" s="668"/>
      <c r="K189" s="395" t="s">
        <v>671</v>
      </c>
      <c r="L189" s="481">
        <v>6</v>
      </c>
      <c r="M189" s="481">
        <v>42</v>
      </c>
      <c r="N189" s="482">
        <v>41983</v>
      </c>
    </row>
    <row r="190" spans="1:14">
      <c r="A190" s="668" t="s">
        <v>1425</v>
      </c>
      <c r="B190" s="666">
        <v>55</v>
      </c>
      <c r="C190" s="199">
        <v>41981</v>
      </c>
      <c r="D190" s="199">
        <v>41981</v>
      </c>
      <c r="E190" s="668" t="s">
        <v>179</v>
      </c>
      <c r="F190" s="668" t="s">
        <v>1028</v>
      </c>
      <c r="G190" s="668" t="s">
        <v>1029</v>
      </c>
      <c r="H190" s="668">
        <v>40</v>
      </c>
      <c r="I190" s="666">
        <v>40</v>
      </c>
      <c r="J190" s="668"/>
      <c r="K190" s="668" t="s">
        <v>671</v>
      </c>
      <c r="L190" s="481">
        <v>2</v>
      </c>
      <c r="M190" s="481">
        <v>8</v>
      </c>
      <c r="N190" s="482">
        <v>41985</v>
      </c>
    </row>
    <row r="191" spans="1:14">
      <c r="A191" s="668" t="s">
        <v>1425</v>
      </c>
      <c r="B191" s="666">
        <v>55</v>
      </c>
      <c r="C191" s="199">
        <v>41981</v>
      </c>
      <c r="D191" s="199">
        <v>41981</v>
      </c>
      <c r="E191" s="668" t="s">
        <v>225</v>
      </c>
      <c r="F191" s="668" t="s">
        <v>1028</v>
      </c>
      <c r="G191" s="668" t="s">
        <v>639</v>
      </c>
      <c r="H191" s="668">
        <v>13</v>
      </c>
      <c r="I191" s="666">
        <v>13</v>
      </c>
      <c r="J191" s="668" t="s">
        <v>1031</v>
      </c>
      <c r="K191" s="395" t="s">
        <v>671</v>
      </c>
      <c r="L191" s="484">
        <v>5</v>
      </c>
      <c r="M191" s="484">
        <v>35</v>
      </c>
      <c r="N191" s="482">
        <v>41981</v>
      </c>
    </row>
    <row r="192" spans="1:14">
      <c r="A192" s="668" t="s">
        <v>1425</v>
      </c>
      <c r="B192" s="666">
        <v>55</v>
      </c>
      <c r="C192" s="199">
        <v>41981</v>
      </c>
      <c r="D192" s="199">
        <v>41981</v>
      </c>
      <c r="E192" s="668" t="s">
        <v>173</v>
      </c>
      <c r="F192" s="668" t="s">
        <v>1028</v>
      </c>
      <c r="G192" s="669" t="s">
        <v>641</v>
      </c>
      <c r="H192" s="668">
        <v>28</v>
      </c>
      <c r="I192" s="666">
        <v>28</v>
      </c>
      <c r="J192" s="668"/>
      <c r="K192" s="668" t="s">
        <v>671</v>
      </c>
      <c r="L192" s="481">
        <v>2</v>
      </c>
      <c r="M192" s="481">
        <v>8</v>
      </c>
      <c r="N192" s="482">
        <v>41983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74"/>
  <sheetViews>
    <sheetView workbookViewId="0">
      <selection activeCell="Q18" sqref="Q18"/>
    </sheetView>
  </sheetViews>
  <sheetFormatPr defaultRowHeight="14"/>
  <cols>
    <col min="1" max="1" width="9.54296875" bestFit="1" customWidth="1"/>
    <col min="2" max="2" width="3" bestFit="1" customWidth="1"/>
    <col min="5" max="5" width="24.453125" bestFit="1" customWidth="1"/>
    <col min="7" max="7" width="16.453125" bestFit="1" customWidth="1"/>
    <col min="14" max="14" width="10.08984375" bestFit="1" customWidth="1"/>
  </cols>
  <sheetData>
    <row r="1" spans="1:14">
      <c r="A1" s="665" t="s">
        <v>1074</v>
      </c>
      <c r="B1" s="666">
        <v>36</v>
      </c>
      <c r="C1" s="199">
        <v>41810</v>
      </c>
      <c r="D1" s="199">
        <v>41810</v>
      </c>
      <c r="E1" s="667" t="s">
        <v>197</v>
      </c>
      <c r="F1" s="668" t="s">
        <v>1028</v>
      </c>
      <c r="G1" s="669" t="s">
        <v>640</v>
      </c>
      <c r="H1" s="668">
        <v>317</v>
      </c>
      <c r="I1" s="666">
        <v>317</v>
      </c>
      <c r="J1" s="668"/>
      <c r="K1" s="395" t="s">
        <v>671</v>
      </c>
      <c r="L1" s="481">
        <v>6</v>
      </c>
      <c r="M1" s="481">
        <v>42</v>
      </c>
      <c r="N1" s="482">
        <v>41816</v>
      </c>
    </row>
    <row r="2" spans="1:14">
      <c r="A2" s="665" t="s">
        <v>1074</v>
      </c>
      <c r="B2" s="666">
        <v>36</v>
      </c>
      <c r="C2" s="199">
        <v>41810</v>
      </c>
      <c r="D2" s="199">
        <v>41810</v>
      </c>
      <c r="E2" s="668" t="s">
        <v>179</v>
      </c>
      <c r="F2" s="668" t="s">
        <v>1028</v>
      </c>
      <c r="G2" s="668" t="s">
        <v>1029</v>
      </c>
      <c r="H2" s="668">
        <v>133</v>
      </c>
      <c r="I2" s="666">
        <v>133</v>
      </c>
      <c r="J2" s="668"/>
      <c r="K2" s="668" t="s">
        <v>671</v>
      </c>
      <c r="L2" s="481">
        <v>2</v>
      </c>
      <c r="M2" s="481">
        <v>8</v>
      </c>
      <c r="N2" s="482">
        <v>41815</v>
      </c>
    </row>
    <row r="3" spans="1:14">
      <c r="A3" s="665" t="s">
        <v>1074</v>
      </c>
      <c r="B3" s="666">
        <v>36</v>
      </c>
      <c r="C3" s="199">
        <v>41810</v>
      </c>
      <c r="D3" s="199">
        <v>41810</v>
      </c>
      <c r="E3" s="668" t="s">
        <v>225</v>
      </c>
      <c r="F3" s="668" t="s">
        <v>1028</v>
      </c>
      <c r="G3" s="668" t="s">
        <v>639</v>
      </c>
      <c r="H3" s="668">
        <v>18</v>
      </c>
      <c r="I3" s="666">
        <v>18</v>
      </c>
      <c r="J3" s="668" t="s">
        <v>1031</v>
      </c>
      <c r="K3" s="395" t="s">
        <v>671</v>
      </c>
      <c r="L3" s="484">
        <v>5</v>
      </c>
      <c r="M3" s="484">
        <v>35</v>
      </c>
      <c r="N3" s="482">
        <v>41813</v>
      </c>
    </row>
    <row r="4" spans="1:14">
      <c r="A4" s="665" t="s">
        <v>1074</v>
      </c>
      <c r="B4" s="666">
        <v>36</v>
      </c>
      <c r="C4" s="199">
        <v>41810</v>
      </c>
      <c r="D4" s="199">
        <v>41810</v>
      </c>
      <c r="E4" s="668" t="s">
        <v>173</v>
      </c>
      <c r="F4" s="668" t="s">
        <v>1028</v>
      </c>
      <c r="G4" s="669" t="s">
        <v>641</v>
      </c>
      <c r="H4" s="668">
        <v>6</v>
      </c>
      <c r="I4" s="666">
        <v>6</v>
      </c>
      <c r="J4" s="668" t="s">
        <v>1031</v>
      </c>
      <c r="K4" s="668" t="s">
        <v>671</v>
      </c>
      <c r="L4" s="481">
        <v>2</v>
      </c>
      <c r="M4" s="481">
        <v>8</v>
      </c>
      <c r="N4" s="482">
        <v>41816</v>
      </c>
    </row>
    <row r="5" spans="1:14">
      <c r="A5" s="665" t="s">
        <v>1075</v>
      </c>
      <c r="B5" s="666">
        <v>37</v>
      </c>
      <c r="C5" s="199">
        <v>41810</v>
      </c>
      <c r="D5" s="199">
        <v>41810</v>
      </c>
      <c r="E5" s="667" t="s">
        <v>197</v>
      </c>
      <c r="F5" s="668" t="s">
        <v>1028</v>
      </c>
      <c r="G5" s="669" t="s">
        <v>640</v>
      </c>
      <c r="H5" s="668">
        <v>363</v>
      </c>
      <c r="I5" s="666">
        <v>363</v>
      </c>
      <c r="J5" s="668"/>
      <c r="K5" s="395" t="s">
        <v>671</v>
      </c>
      <c r="L5" s="481">
        <v>6</v>
      </c>
      <c r="M5" s="481">
        <v>42</v>
      </c>
      <c r="N5" s="482">
        <v>41816</v>
      </c>
    </row>
    <row r="6" spans="1:14">
      <c r="A6" s="665" t="s">
        <v>1075</v>
      </c>
      <c r="B6" s="666">
        <v>37</v>
      </c>
      <c r="C6" s="199">
        <v>41810</v>
      </c>
      <c r="D6" s="199">
        <v>41810</v>
      </c>
      <c r="E6" s="668" t="s">
        <v>179</v>
      </c>
      <c r="F6" s="668" t="s">
        <v>1028</v>
      </c>
      <c r="G6" s="668" t="s">
        <v>1029</v>
      </c>
      <c r="H6" s="668">
        <v>130</v>
      </c>
      <c r="I6" s="666">
        <v>130</v>
      </c>
      <c r="J6" s="668"/>
      <c r="K6" s="668" t="s">
        <v>671</v>
      </c>
      <c r="L6" s="481">
        <v>2</v>
      </c>
      <c r="M6" s="481">
        <v>8</v>
      </c>
      <c r="N6" s="482">
        <v>41815</v>
      </c>
    </row>
    <row r="7" spans="1:14">
      <c r="A7" s="665" t="s">
        <v>1075</v>
      </c>
      <c r="B7" s="666">
        <v>37</v>
      </c>
      <c r="C7" s="199">
        <v>41810</v>
      </c>
      <c r="D7" s="199">
        <v>41810</v>
      </c>
      <c r="E7" s="668" t="s">
        <v>225</v>
      </c>
      <c r="F7" s="668" t="s">
        <v>1028</v>
      </c>
      <c r="G7" s="668" t="s">
        <v>639</v>
      </c>
      <c r="H7" s="668">
        <v>17</v>
      </c>
      <c r="I7" s="666">
        <v>17</v>
      </c>
      <c r="J7" s="668" t="s">
        <v>1031</v>
      </c>
      <c r="K7" s="395" t="s">
        <v>671</v>
      </c>
      <c r="L7" s="484">
        <v>5</v>
      </c>
      <c r="M7" s="484">
        <v>35</v>
      </c>
      <c r="N7" s="482">
        <v>41813</v>
      </c>
    </row>
    <row r="8" spans="1:14">
      <c r="A8" s="665" t="s">
        <v>1075</v>
      </c>
      <c r="B8" s="666">
        <v>37</v>
      </c>
      <c r="C8" s="199">
        <v>41810</v>
      </c>
      <c r="D8" s="199">
        <v>41810</v>
      </c>
      <c r="E8" s="668" t="s">
        <v>173</v>
      </c>
      <c r="F8" s="668" t="s">
        <v>1028</v>
      </c>
      <c r="G8" s="669" t="s">
        <v>641</v>
      </c>
      <c r="H8" s="668">
        <v>4</v>
      </c>
      <c r="I8" s="666">
        <v>4</v>
      </c>
      <c r="J8" s="668" t="s">
        <v>1031</v>
      </c>
      <c r="K8" s="668" t="s">
        <v>671</v>
      </c>
      <c r="L8" s="481">
        <v>2</v>
      </c>
      <c r="M8" s="481">
        <v>8</v>
      </c>
      <c r="N8" s="482">
        <v>41816</v>
      </c>
    </row>
    <row r="9" spans="1:14">
      <c r="A9" s="665" t="s">
        <v>1076</v>
      </c>
      <c r="B9" s="666">
        <v>63</v>
      </c>
      <c r="C9" s="199">
        <v>41810</v>
      </c>
      <c r="D9" s="199">
        <v>41810</v>
      </c>
      <c r="E9" s="667" t="s">
        <v>197</v>
      </c>
      <c r="F9" s="668" t="s">
        <v>1028</v>
      </c>
      <c r="G9" s="669" t="s">
        <v>640</v>
      </c>
      <c r="H9" s="668">
        <v>442</v>
      </c>
      <c r="I9" s="666">
        <v>442</v>
      </c>
      <c r="J9" s="668"/>
      <c r="K9" s="395" t="s">
        <v>671</v>
      </c>
      <c r="L9" s="481">
        <v>6</v>
      </c>
      <c r="M9" s="481">
        <v>42</v>
      </c>
      <c r="N9" s="482">
        <v>41816</v>
      </c>
    </row>
    <row r="10" spans="1:14">
      <c r="A10" s="665" t="s">
        <v>1076</v>
      </c>
      <c r="B10" s="666">
        <v>63</v>
      </c>
      <c r="C10" s="199">
        <v>41810</v>
      </c>
      <c r="D10" s="199">
        <v>41810</v>
      </c>
      <c r="E10" s="668" t="s">
        <v>179</v>
      </c>
      <c r="F10" s="668" t="s">
        <v>1028</v>
      </c>
      <c r="G10" s="668" t="s">
        <v>1029</v>
      </c>
      <c r="H10" s="668">
        <v>4</v>
      </c>
      <c r="I10" s="666">
        <v>4</v>
      </c>
      <c r="J10" s="668" t="s">
        <v>1031</v>
      </c>
      <c r="K10" s="668" t="s">
        <v>671</v>
      </c>
      <c r="L10" s="481">
        <v>2</v>
      </c>
      <c r="M10" s="481">
        <v>8</v>
      </c>
      <c r="N10" s="482">
        <v>41815</v>
      </c>
    </row>
    <row r="11" spans="1:14">
      <c r="A11" s="665" t="s">
        <v>1076</v>
      </c>
      <c r="B11" s="666">
        <v>63</v>
      </c>
      <c r="C11" s="199">
        <v>41810</v>
      </c>
      <c r="D11" s="199">
        <v>41810</v>
      </c>
      <c r="E11" s="668" t="s">
        <v>225</v>
      </c>
      <c r="F11" s="668" t="s">
        <v>1028</v>
      </c>
      <c r="G11" s="668" t="s">
        <v>639</v>
      </c>
      <c r="H11" s="668">
        <v>19</v>
      </c>
      <c r="I11" s="666">
        <v>19</v>
      </c>
      <c r="J11" s="668" t="s">
        <v>1031</v>
      </c>
      <c r="K11" s="395" t="s">
        <v>671</v>
      </c>
      <c r="L11" s="484">
        <v>5</v>
      </c>
      <c r="M11" s="484">
        <v>35</v>
      </c>
      <c r="N11" s="482">
        <v>41813</v>
      </c>
    </row>
    <row r="12" spans="1:14">
      <c r="A12" s="665" t="s">
        <v>1076</v>
      </c>
      <c r="B12" s="666">
        <v>63</v>
      </c>
      <c r="C12" s="199">
        <v>41810</v>
      </c>
      <c r="D12" s="199">
        <v>41810</v>
      </c>
      <c r="E12" s="668" t="s">
        <v>173</v>
      </c>
      <c r="F12" s="668" t="s">
        <v>1028</v>
      </c>
      <c r="G12" s="669" t="s">
        <v>641</v>
      </c>
      <c r="H12" s="668">
        <v>209</v>
      </c>
      <c r="I12" s="666">
        <v>209</v>
      </c>
      <c r="J12" s="668"/>
      <c r="K12" s="668" t="s">
        <v>671</v>
      </c>
      <c r="L12" s="481">
        <v>2</v>
      </c>
      <c r="M12" s="481">
        <v>8</v>
      </c>
      <c r="N12" s="482">
        <v>41816</v>
      </c>
    </row>
    <row r="13" spans="1:14">
      <c r="A13" s="665" t="s">
        <v>1077</v>
      </c>
      <c r="B13" s="666">
        <v>65</v>
      </c>
      <c r="C13" s="199">
        <v>41810</v>
      </c>
      <c r="D13" s="199">
        <v>41810</v>
      </c>
      <c r="E13" s="667" t="s">
        <v>197</v>
      </c>
      <c r="F13" s="668" t="s">
        <v>1028</v>
      </c>
      <c r="G13" s="669" t="s">
        <v>640</v>
      </c>
      <c r="H13" s="668">
        <v>273</v>
      </c>
      <c r="I13" s="666">
        <v>273</v>
      </c>
      <c r="J13" s="668"/>
      <c r="K13" s="395" t="s">
        <v>671</v>
      </c>
      <c r="L13" s="481">
        <v>6</v>
      </c>
      <c r="M13" s="481">
        <v>42</v>
      </c>
      <c r="N13" s="482">
        <v>41816</v>
      </c>
    </row>
    <row r="14" spans="1:14">
      <c r="A14" s="665" t="s">
        <v>1077</v>
      </c>
      <c r="B14" s="666">
        <v>65</v>
      </c>
      <c r="C14" s="199">
        <v>41810</v>
      </c>
      <c r="D14" s="199">
        <v>41810</v>
      </c>
      <c r="E14" s="668" t="s">
        <v>179</v>
      </c>
      <c r="F14" s="668" t="s">
        <v>1028</v>
      </c>
      <c r="G14" s="668" t="s">
        <v>1029</v>
      </c>
      <c r="H14" s="668">
        <v>131</v>
      </c>
      <c r="I14" s="666">
        <v>131</v>
      </c>
      <c r="J14" s="668"/>
      <c r="K14" s="668" t="s">
        <v>671</v>
      </c>
      <c r="L14" s="481">
        <v>2</v>
      </c>
      <c r="M14" s="481">
        <v>8</v>
      </c>
      <c r="N14" s="482">
        <v>41815</v>
      </c>
    </row>
    <row r="15" spans="1:14">
      <c r="A15" s="665" t="s">
        <v>1077</v>
      </c>
      <c r="B15" s="666">
        <v>65</v>
      </c>
      <c r="C15" s="199">
        <v>41810</v>
      </c>
      <c r="D15" s="199">
        <v>41810</v>
      </c>
      <c r="E15" s="668" t="s">
        <v>225</v>
      </c>
      <c r="F15" s="668" t="s">
        <v>1028</v>
      </c>
      <c r="G15" s="668" t="s">
        <v>639</v>
      </c>
      <c r="H15" s="668">
        <v>20</v>
      </c>
      <c r="I15" s="666">
        <v>20</v>
      </c>
      <c r="J15" s="668" t="s">
        <v>1031</v>
      </c>
      <c r="K15" s="395" t="s">
        <v>671</v>
      </c>
      <c r="L15" s="484">
        <v>5</v>
      </c>
      <c r="M15" s="484">
        <v>35</v>
      </c>
      <c r="N15" s="482">
        <v>41813</v>
      </c>
    </row>
    <row r="16" spans="1:14">
      <c r="A16" s="665" t="s">
        <v>1077</v>
      </c>
      <c r="B16" s="666">
        <v>65</v>
      </c>
      <c r="C16" s="199">
        <v>41810</v>
      </c>
      <c r="D16" s="199">
        <v>41810</v>
      </c>
      <c r="E16" s="668" t="s">
        <v>173</v>
      </c>
      <c r="F16" s="668" t="s">
        <v>1028</v>
      </c>
      <c r="G16" s="669" t="s">
        <v>641</v>
      </c>
      <c r="H16" s="668">
        <v>4</v>
      </c>
      <c r="I16" s="666">
        <v>4</v>
      </c>
      <c r="J16" s="668" t="s">
        <v>1031</v>
      </c>
      <c r="K16" s="668" t="s">
        <v>671</v>
      </c>
      <c r="L16" s="481">
        <v>2</v>
      </c>
      <c r="M16" s="481">
        <v>8</v>
      </c>
      <c r="N16" s="482">
        <v>41816</v>
      </c>
    </row>
    <row r="17" spans="1:14">
      <c r="A17" s="668" t="s">
        <v>1078</v>
      </c>
      <c r="B17" s="666">
        <v>58</v>
      </c>
      <c r="C17" s="199">
        <v>41810</v>
      </c>
      <c r="D17" s="199">
        <v>41810</v>
      </c>
      <c r="E17" s="667" t="s">
        <v>197</v>
      </c>
      <c r="F17" s="668" t="s">
        <v>1028</v>
      </c>
      <c r="G17" s="669" t="s">
        <v>640</v>
      </c>
      <c r="H17" s="668">
        <v>189</v>
      </c>
      <c r="I17" s="666">
        <v>189</v>
      </c>
      <c r="J17" s="668"/>
      <c r="K17" s="395" t="s">
        <v>671</v>
      </c>
      <c r="L17" s="481">
        <v>6</v>
      </c>
      <c r="M17" s="481">
        <v>42</v>
      </c>
      <c r="N17" s="482">
        <v>41816</v>
      </c>
    </row>
    <row r="18" spans="1:14">
      <c r="A18" s="668" t="s">
        <v>1078</v>
      </c>
      <c r="B18" s="666">
        <v>58</v>
      </c>
      <c r="C18" s="199">
        <v>41810</v>
      </c>
      <c r="D18" s="199">
        <v>41810</v>
      </c>
      <c r="E18" s="668" t="s">
        <v>179</v>
      </c>
      <c r="F18" s="668" t="s">
        <v>1028</v>
      </c>
      <c r="G18" s="668" t="s">
        <v>1029</v>
      </c>
      <c r="H18" s="668">
        <v>123</v>
      </c>
      <c r="I18" s="666">
        <v>123</v>
      </c>
      <c r="J18" s="668"/>
      <c r="K18" s="668" t="s">
        <v>671</v>
      </c>
      <c r="L18" s="481">
        <v>2</v>
      </c>
      <c r="M18" s="481">
        <v>8</v>
      </c>
      <c r="N18" s="482">
        <v>41815</v>
      </c>
    </row>
    <row r="19" spans="1:14">
      <c r="A19" s="668" t="s">
        <v>1078</v>
      </c>
      <c r="B19" s="666">
        <v>58</v>
      </c>
      <c r="C19" s="199">
        <v>41810</v>
      </c>
      <c r="D19" s="199">
        <v>41810</v>
      </c>
      <c r="E19" s="668" t="s">
        <v>225</v>
      </c>
      <c r="F19" s="668" t="s">
        <v>1028</v>
      </c>
      <c r="G19" s="668" t="s">
        <v>639</v>
      </c>
      <c r="H19" s="668">
        <v>14</v>
      </c>
      <c r="I19" s="666">
        <v>14</v>
      </c>
      <c r="J19" s="668" t="s">
        <v>1031</v>
      </c>
      <c r="K19" s="395" t="s">
        <v>671</v>
      </c>
      <c r="L19" s="484">
        <v>5</v>
      </c>
      <c r="M19" s="484">
        <v>35</v>
      </c>
      <c r="N19" s="482">
        <v>41813</v>
      </c>
    </row>
    <row r="20" spans="1:14">
      <c r="A20" s="668" t="s">
        <v>1078</v>
      </c>
      <c r="B20" s="666">
        <v>58</v>
      </c>
      <c r="C20" s="199">
        <v>41810</v>
      </c>
      <c r="D20" s="199">
        <v>41810</v>
      </c>
      <c r="E20" s="668" t="s">
        <v>173</v>
      </c>
      <c r="F20" s="668" t="s">
        <v>1028</v>
      </c>
      <c r="G20" s="669" t="s">
        <v>641</v>
      </c>
      <c r="H20" s="668">
        <v>7</v>
      </c>
      <c r="I20" s="666">
        <v>7</v>
      </c>
      <c r="J20" s="668" t="s">
        <v>1031</v>
      </c>
      <c r="K20" s="668" t="s">
        <v>671</v>
      </c>
      <c r="L20" s="481">
        <v>2</v>
      </c>
      <c r="M20" s="481">
        <v>8</v>
      </c>
      <c r="N20" s="482">
        <v>41816</v>
      </c>
    </row>
    <row r="21" spans="1:14">
      <c r="A21" s="665" t="s">
        <v>1070</v>
      </c>
      <c r="B21" s="666">
        <v>36</v>
      </c>
      <c r="C21" s="199">
        <v>41838</v>
      </c>
      <c r="D21" s="199">
        <v>41838</v>
      </c>
      <c r="E21" s="667" t="s">
        <v>197</v>
      </c>
      <c r="F21" s="668" t="s">
        <v>1028</v>
      </c>
      <c r="G21" s="669" t="s">
        <v>640</v>
      </c>
      <c r="H21" s="668">
        <v>307</v>
      </c>
      <c r="I21" s="666">
        <v>307</v>
      </c>
      <c r="J21" s="668"/>
      <c r="K21" s="395" t="s">
        <v>671</v>
      </c>
      <c r="L21" s="481">
        <v>6</v>
      </c>
      <c r="M21" s="481">
        <v>42</v>
      </c>
      <c r="N21" s="482">
        <v>41849</v>
      </c>
    </row>
    <row r="22" spans="1:14">
      <c r="A22" s="665" t="s">
        <v>1070</v>
      </c>
      <c r="B22" s="666">
        <v>36</v>
      </c>
      <c r="C22" s="199">
        <v>41838</v>
      </c>
      <c r="D22" s="199">
        <v>41838</v>
      </c>
      <c r="E22" s="668" t="s">
        <v>179</v>
      </c>
      <c r="F22" s="668" t="s">
        <v>1028</v>
      </c>
      <c r="G22" s="668" t="s">
        <v>1029</v>
      </c>
      <c r="H22" s="668">
        <v>84</v>
      </c>
      <c r="I22" s="666">
        <v>84</v>
      </c>
      <c r="J22" s="668"/>
      <c r="K22" s="668" t="s">
        <v>671</v>
      </c>
      <c r="L22" s="481">
        <v>2</v>
      </c>
      <c r="M22" s="481">
        <v>8</v>
      </c>
      <c r="N22" s="482">
        <v>41838</v>
      </c>
    </row>
    <row r="23" spans="1:14">
      <c r="A23" s="665" t="s">
        <v>1070</v>
      </c>
      <c r="B23" s="666">
        <v>36</v>
      </c>
      <c r="C23" s="199">
        <v>41838</v>
      </c>
      <c r="D23" s="199">
        <v>41838</v>
      </c>
      <c r="E23" s="668" t="s">
        <v>225</v>
      </c>
      <c r="F23" s="668" t="s">
        <v>1028</v>
      </c>
      <c r="G23" s="668" t="s">
        <v>639</v>
      </c>
      <c r="H23" s="668">
        <v>17</v>
      </c>
      <c r="I23" s="666">
        <v>17</v>
      </c>
      <c r="J23" s="668" t="s">
        <v>1031</v>
      </c>
      <c r="K23" s="395" t="s">
        <v>671</v>
      </c>
      <c r="L23" s="484">
        <v>5</v>
      </c>
      <c r="M23" s="484">
        <v>35</v>
      </c>
      <c r="N23" s="482">
        <v>41845</v>
      </c>
    </row>
    <row r="24" spans="1:14">
      <c r="A24" s="665" t="s">
        <v>1070</v>
      </c>
      <c r="B24" s="666">
        <v>36</v>
      </c>
      <c r="C24" s="199">
        <v>41838</v>
      </c>
      <c r="D24" s="199">
        <v>41838</v>
      </c>
      <c r="E24" s="668" t="s">
        <v>173</v>
      </c>
      <c r="F24" s="668" t="s">
        <v>1028</v>
      </c>
      <c r="G24" s="669" t="s">
        <v>641</v>
      </c>
      <c r="H24" s="668">
        <v>27</v>
      </c>
      <c r="I24" s="666">
        <v>27</v>
      </c>
      <c r="J24" s="668"/>
      <c r="K24" s="668" t="s">
        <v>671</v>
      </c>
      <c r="L24" s="481">
        <v>2</v>
      </c>
      <c r="M24" s="481">
        <v>8</v>
      </c>
      <c r="N24" s="482">
        <v>41849</v>
      </c>
    </row>
    <row r="25" spans="1:14">
      <c r="A25" s="665" t="s">
        <v>1071</v>
      </c>
      <c r="B25" s="666">
        <v>37</v>
      </c>
      <c r="C25" s="199">
        <v>41838</v>
      </c>
      <c r="D25" s="199">
        <v>41838</v>
      </c>
      <c r="E25" s="667" t="s">
        <v>197</v>
      </c>
      <c r="F25" s="668" t="s">
        <v>1028</v>
      </c>
      <c r="G25" s="669" t="s">
        <v>640</v>
      </c>
      <c r="H25" s="668">
        <v>297</v>
      </c>
      <c r="I25" s="666">
        <v>297</v>
      </c>
      <c r="J25" s="668"/>
      <c r="K25" s="395" t="s">
        <v>671</v>
      </c>
      <c r="L25" s="481">
        <v>6</v>
      </c>
      <c r="M25" s="481">
        <v>42</v>
      </c>
      <c r="N25" s="482">
        <v>41849</v>
      </c>
    </row>
    <row r="26" spans="1:14">
      <c r="A26" s="665" t="s">
        <v>1071</v>
      </c>
      <c r="B26" s="666">
        <v>37</v>
      </c>
      <c r="C26" s="199">
        <v>41838</v>
      </c>
      <c r="D26" s="199">
        <v>41838</v>
      </c>
      <c r="E26" s="668" t="s">
        <v>179</v>
      </c>
      <c r="F26" s="668" t="s">
        <v>1028</v>
      </c>
      <c r="G26" s="668" t="s">
        <v>1029</v>
      </c>
      <c r="H26" s="668">
        <v>112</v>
      </c>
      <c r="I26" s="666">
        <v>112</v>
      </c>
      <c r="J26" s="668"/>
      <c r="K26" s="668" t="s">
        <v>671</v>
      </c>
      <c r="L26" s="481">
        <v>2</v>
      </c>
      <c r="M26" s="481">
        <v>8</v>
      </c>
      <c r="N26" s="482">
        <v>41838</v>
      </c>
    </row>
    <row r="27" spans="1:14">
      <c r="A27" s="665" t="s">
        <v>1071</v>
      </c>
      <c r="B27" s="666">
        <v>37</v>
      </c>
      <c r="C27" s="199">
        <v>41838</v>
      </c>
      <c r="D27" s="199">
        <v>41838</v>
      </c>
      <c r="E27" s="668" t="s">
        <v>225</v>
      </c>
      <c r="F27" s="668" t="s">
        <v>1028</v>
      </c>
      <c r="G27" s="668" t="s">
        <v>639</v>
      </c>
      <c r="H27" s="668">
        <v>17</v>
      </c>
      <c r="I27" s="666">
        <v>17</v>
      </c>
      <c r="J27" s="668" t="s">
        <v>1031</v>
      </c>
      <c r="K27" s="395" t="s">
        <v>671</v>
      </c>
      <c r="L27" s="484">
        <v>5</v>
      </c>
      <c r="M27" s="484">
        <v>35</v>
      </c>
      <c r="N27" s="482">
        <v>41845</v>
      </c>
    </row>
    <row r="28" spans="1:14">
      <c r="A28" s="665" t="s">
        <v>1071</v>
      </c>
      <c r="B28" s="666">
        <v>37</v>
      </c>
      <c r="C28" s="199">
        <v>41838</v>
      </c>
      <c r="D28" s="199">
        <v>41838</v>
      </c>
      <c r="E28" s="668" t="s">
        <v>173</v>
      </c>
      <c r="F28" s="668" t="s">
        <v>1028</v>
      </c>
      <c r="G28" s="669" t="s">
        <v>641</v>
      </c>
      <c r="H28" s="668">
        <v>10</v>
      </c>
      <c r="I28" s="666">
        <v>10</v>
      </c>
      <c r="J28" s="668"/>
      <c r="K28" s="668" t="s">
        <v>671</v>
      </c>
      <c r="L28" s="481">
        <v>2</v>
      </c>
      <c r="M28" s="481">
        <v>8</v>
      </c>
      <c r="N28" s="482">
        <v>41849</v>
      </c>
    </row>
    <row r="29" spans="1:14">
      <c r="A29" s="665" t="s">
        <v>1072</v>
      </c>
      <c r="B29" s="666">
        <v>63</v>
      </c>
      <c r="C29" s="199">
        <v>41838</v>
      </c>
      <c r="D29" s="199">
        <v>41838</v>
      </c>
      <c r="E29" s="667" t="s">
        <v>197</v>
      </c>
      <c r="F29" s="668" t="s">
        <v>1028</v>
      </c>
      <c r="G29" s="669" t="s">
        <v>640</v>
      </c>
      <c r="H29" s="668">
        <v>170</v>
      </c>
      <c r="I29" s="666">
        <v>170</v>
      </c>
      <c r="J29" s="668"/>
      <c r="K29" s="395" t="s">
        <v>671</v>
      </c>
      <c r="L29" s="481">
        <v>6</v>
      </c>
      <c r="M29" s="481">
        <v>42</v>
      </c>
      <c r="N29" s="482">
        <v>41849</v>
      </c>
    </row>
    <row r="30" spans="1:14">
      <c r="A30" s="665" t="s">
        <v>1072</v>
      </c>
      <c r="B30" s="666">
        <v>63</v>
      </c>
      <c r="C30" s="199">
        <v>41838</v>
      </c>
      <c r="D30" s="199">
        <v>41838</v>
      </c>
      <c r="E30" s="668" t="s">
        <v>179</v>
      </c>
      <c r="F30" s="668" t="s">
        <v>1028</v>
      </c>
      <c r="G30" s="668" t="s">
        <v>1029</v>
      </c>
      <c r="H30" s="668">
        <v>7</v>
      </c>
      <c r="I30" s="666">
        <v>7</v>
      </c>
      <c r="J30" s="668" t="s">
        <v>1031</v>
      </c>
      <c r="K30" s="668" t="s">
        <v>671</v>
      </c>
      <c r="L30" s="481">
        <v>2</v>
      </c>
      <c r="M30" s="481">
        <v>8</v>
      </c>
      <c r="N30" s="482">
        <v>41838</v>
      </c>
    </row>
    <row r="31" spans="1:14">
      <c r="A31" s="665" t="s">
        <v>1072</v>
      </c>
      <c r="B31" s="666">
        <v>63</v>
      </c>
      <c r="C31" s="199">
        <v>41838</v>
      </c>
      <c r="D31" s="199">
        <v>41838</v>
      </c>
      <c r="E31" s="668" t="s">
        <v>225</v>
      </c>
      <c r="F31" s="668" t="s">
        <v>1028</v>
      </c>
      <c r="G31" s="668" t="s">
        <v>639</v>
      </c>
      <c r="H31" s="668">
        <v>40</v>
      </c>
      <c r="I31" s="666">
        <v>40</v>
      </c>
      <c r="J31" s="668"/>
      <c r="K31" s="395" t="s">
        <v>671</v>
      </c>
      <c r="L31" s="484">
        <v>5</v>
      </c>
      <c r="M31" s="484">
        <v>35</v>
      </c>
      <c r="N31" s="482">
        <v>41845</v>
      </c>
    </row>
    <row r="32" spans="1:14">
      <c r="A32" s="665" t="s">
        <v>1072</v>
      </c>
      <c r="B32" s="666">
        <v>63</v>
      </c>
      <c r="C32" s="199">
        <v>41838</v>
      </c>
      <c r="D32" s="199">
        <v>41838</v>
      </c>
      <c r="E32" s="668" t="s">
        <v>173</v>
      </c>
      <c r="F32" s="668" t="s">
        <v>1028</v>
      </c>
      <c r="G32" s="669" t="s">
        <v>641</v>
      </c>
      <c r="H32" s="668">
        <v>223</v>
      </c>
      <c r="I32" s="666">
        <v>223</v>
      </c>
      <c r="J32" s="668"/>
      <c r="K32" s="668" t="s">
        <v>671</v>
      </c>
      <c r="L32" s="481">
        <v>2</v>
      </c>
      <c r="M32" s="481">
        <v>8</v>
      </c>
      <c r="N32" s="482">
        <v>41849</v>
      </c>
    </row>
    <row r="33" spans="1:14">
      <c r="A33" s="665" t="s">
        <v>1073</v>
      </c>
      <c r="B33" s="666">
        <v>65</v>
      </c>
      <c r="C33" s="199">
        <v>41838</v>
      </c>
      <c r="D33" s="199">
        <v>41838</v>
      </c>
      <c r="E33" s="667" t="s">
        <v>197</v>
      </c>
      <c r="F33" s="668" t="s">
        <v>1028</v>
      </c>
      <c r="G33" s="669" t="s">
        <v>640</v>
      </c>
      <c r="H33" s="668">
        <v>311</v>
      </c>
      <c r="I33" s="666">
        <v>311</v>
      </c>
      <c r="J33" s="668"/>
      <c r="K33" s="395" t="s">
        <v>671</v>
      </c>
      <c r="L33" s="481">
        <v>6</v>
      </c>
      <c r="M33" s="481">
        <v>42</v>
      </c>
      <c r="N33" s="482">
        <v>41849</v>
      </c>
    </row>
    <row r="34" spans="1:14">
      <c r="A34" s="665" t="s">
        <v>1073</v>
      </c>
      <c r="B34" s="666">
        <v>65</v>
      </c>
      <c r="C34" s="199">
        <v>41838</v>
      </c>
      <c r="D34" s="199">
        <v>41838</v>
      </c>
      <c r="E34" s="668" t="s">
        <v>179</v>
      </c>
      <c r="F34" s="668" t="s">
        <v>1028</v>
      </c>
      <c r="G34" s="668" t="s">
        <v>1029</v>
      </c>
      <c r="H34" s="668">
        <v>87</v>
      </c>
      <c r="I34" s="666">
        <v>87</v>
      </c>
      <c r="J34" s="668"/>
      <c r="K34" s="668" t="s">
        <v>671</v>
      </c>
      <c r="L34" s="481">
        <v>2</v>
      </c>
      <c r="M34" s="481">
        <v>8</v>
      </c>
      <c r="N34" s="482">
        <v>41838</v>
      </c>
    </row>
    <row r="35" spans="1:14">
      <c r="A35" s="665" t="s">
        <v>1073</v>
      </c>
      <c r="B35" s="666">
        <v>65</v>
      </c>
      <c r="C35" s="199">
        <v>41838</v>
      </c>
      <c r="D35" s="199">
        <v>41838</v>
      </c>
      <c r="E35" s="668" t="s">
        <v>225</v>
      </c>
      <c r="F35" s="668" t="s">
        <v>1028</v>
      </c>
      <c r="G35" s="668" t="s">
        <v>639</v>
      </c>
      <c r="H35" s="668">
        <v>16</v>
      </c>
      <c r="I35" s="666">
        <v>16</v>
      </c>
      <c r="J35" s="668" t="s">
        <v>1031</v>
      </c>
      <c r="K35" s="395" t="s">
        <v>671</v>
      </c>
      <c r="L35" s="484">
        <v>5</v>
      </c>
      <c r="M35" s="484">
        <v>35</v>
      </c>
      <c r="N35" s="482">
        <v>41845</v>
      </c>
    </row>
    <row r="36" spans="1:14">
      <c r="A36" s="665" t="s">
        <v>1073</v>
      </c>
      <c r="B36" s="666">
        <v>65</v>
      </c>
      <c r="C36" s="199">
        <v>41838</v>
      </c>
      <c r="D36" s="199">
        <v>41838</v>
      </c>
      <c r="E36" s="668" t="s">
        <v>173</v>
      </c>
      <c r="F36" s="668" t="s">
        <v>1028</v>
      </c>
      <c r="G36" s="669" t="s">
        <v>641</v>
      </c>
      <c r="H36" s="668">
        <v>8</v>
      </c>
      <c r="I36" s="666">
        <v>8</v>
      </c>
      <c r="J36" s="668" t="s">
        <v>1031</v>
      </c>
      <c r="K36" s="668" t="s">
        <v>671</v>
      </c>
      <c r="L36" s="481">
        <v>2</v>
      </c>
      <c r="M36" s="481">
        <v>8</v>
      </c>
      <c r="N36" s="482">
        <v>41849</v>
      </c>
    </row>
    <row r="37" spans="1:14">
      <c r="A37" s="665" t="s">
        <v>1066</v>
      </c>
      <c r="B37" s="666">
        <v>36</v>
      </c>
      <c r="C37" s="199">
        <v>41866</v>
      </c>
      <c r="D37" s="199">
        <v>41866</v>
      </c>
      <c r="E37" s="667" t="s">
        <v>197</v>
      </c>
      <c r="F37" s="668" t="s">
        <v>1028</v>
      </c>
      <c r="G37" s="669" t="s">
        <v>640</v>
      </c>
      <c r="H37" s="668">
        <v>287</v>
      </c>
      <c r="I37" s="666">
        <v>287</v>
      </c>
      <c r="J37" s="668"/>
      <c r="K37" s="395" t="s">
        <v>671</v>
      </c>
      <c r="L37" s="481">
        <v>6</v>
      </c>
      <c r="M37" s="481">
        <v>42</v>
      </c>
      <c r="N37" s="482">
        <v>41870</v>
      </c>
    </row>
    <row r="38" spans="1:14">
      <c r="A38" s="665" t="s">
        <v>1066</v>
      </c>
      <c r="B38" s="666">
        <v>36</v>
      </c>
      <c r="C38" s="199">
        <v>41866</v>
      </c>
      <c r="D38" s="199">
        <v>41866</v>
      </c>
      <c r="E38" s="668" t="s">
        <v>179</v>
      </c>
      <c r="F38" s="668" t="s">
        <v>1028</v>
      </c>
      <c r="G38" s="668" t="s">
        <v>1029</v>
      </c>
      <c r="H38" s="668">
        <v>92</v>
      </c>
      <c r="I38" s="666">
        <v>92</v>
      </c>
      <c r="J38" s="668"/>
      <c r="K38" s="668" t="s">
        <v>671</v>
      </c>
      <c r="L38" s="481">
        <v>2</v>
      </c>
      <c r="M38" s="481">
        <v>8</v>
      </c>
      <c r="N38" s="482">
        <v>41871</v>
      </c>
    </row>
    <row r="39" spans="1:14">
      <c r="A39" s="665" t="s">
        <v>1066</v>
      </c>
      <c r="B39" s="666">
        <v>36</v>
      </c>
      <c r="C39" s="199">
        <v>41866</v>
      </c>
      <c r="D39" s="199">
        <v>41866</v>
      </c>
      <c r="E39" s="668" t="s">
        <v>225</v>
      </c>
      <c r="F39" s="668" t="s">
        <v>1028</v>
      </c>
      <c r="G39" s="668" t="s">
        <v>639</v>
      </c>
      <c r="H39" s="668">
        <v>15</v>
      </c>
      <c r="I39" s="666">
        <v>15</v>
      </c>
      <c r="J39" s="668" t="s">
        <v>1031</v>
      </c>
      <c r="K39" s="395" t="s">
        <v>671</v>
      </c>
      <c r="L39" s="484">
        <v>5</v>
      </c>
      <c r="M39" s="484">
        <v>35</v>
      </c>
      <c r="N39" s="482">
        <v>41873</v>
      </c>
    </row>
    <row r="40" spans="1:14">
      <c r="A40" s="665" t="s">
        <v>1066</v>
      </c>
      <c r="B40" s="666">
        <v>36</v>
      </c>
      <c r="C40" s="199">
        <v>41866</v>
      </c>
      <c r="D40" s="199">
        <v>41866</v>
      </c>
      <c r="E40" s="668" t="s">
        <v>173</v>
      </c>
      <c r="F40" s="668" t="s">
        <v>1028</v>
      </c>
      <c r="G40" s="669" t="s">
        <v>641</v>
      </c>
      <c r="H40" s="668">
        <v>8</v>
      </c>
      <c r="I40" s="666">
        <v>8</v>
      </c>
      <c r="J40" s="668" t="s">
        <v>1031</v>
      </c>
      <c r="K40" s="668" t="s">
        <v>671</v>
      </c>
      <c r="L40" s="481">
        <v>2</v>
      </c>
      <c r="M40" s="481">
        <v>8</v>
      </c>
      <c r="N40" s="482">
        <v>41870</v>
      </c>
    </row>
    <row r="41" spans="1:14">
      <c r="A41" s="665" t="s">
        <v>1067</v>
      </c>
      <c r="B41" s="666">
        <v>37</v>
      </c>
      <c r="C41" s="199">
        <v>41866</v>
      </c>
      <c r="D41" s="199">
        <v>41866</v>
      </c>
      <c r="E41" s="667" t="s">
        <v>197</v>
      </c>
      <c r="F41" s="668" t="s">
        <v>1028</v>
      </c>
      <c r="G41" s="669" t="s">
        <v>640</v>
      </c>
      <c r="H41" s="668">
        <v>326</v>
      </c>
      <c r="I41" s="666">
        <v>326</v>
      </c>
      <c r="J41" s="668"/>
      <c r="K41" s="395" t="s">
        <v>671</v>
      </c>
      <c r="L41" s="481">
        <v>6</v>
      </c>
      <c r="M41" s="481">
        <v>42</v>
      </c>
      <c r="N41" s="482">
        <v>41870</v>
      </c>
    </row>
    <row r="42" spans="1:14">
      <c r="A42" s="665" t="s">
        <v>1067</v>
      </c>
      <c r="B42" s="666">
        <v>37</v>
      </c>
      <c r="C42" s="199">
        <v>41866</v>
      </c>
      <c r="D42" s="199">
        <v>41866</v>
      </c>
      <c r="E42" s="668" t="s">
        <v>179</v>
      </c>
      <c r="F42" s="668" t="s">
        <v>1028</v>
      </c>
      <c r="G42" s="668" t="s">
        <v>1029</v>
      </c>
      <c r="H42" s="668">
        <v>106</v>
      </c>
      <c r="I42" s="666">
        <v>106</v>
      </c>
      <c r="J42" s="668"/>
      <c r="K42" s="668" t="s">
        <v>671</v>
      </c>
      <c r="L42" s="481">
        <v>2</v>
      </c>
      <c r="M42" s="481">
        <v>8</v>
      </c>
      <c r="N42" s="482">
        <v>41871</v>
      </c>
    </row>
    <row r="43" spans="1:14">
      <c r="A43" s="665" t="s">
        <v>1067</v>
      </c>
      <c r="B43" s="666">
        <v>37</v>
      </c>
      <c r="C43" s="199">
        <v>41866</v>
      </c>
      <c r="D43" s="199">
        <v>41866</v>
      </c>
      <c r="E43" s="668" t="s">
        <v>225</v>
      </c>
      <c r="F43" s="668" t="s">
        <v>1028</v>
      </c>
      <c r="G43" s="668" t="s">
        <v>639</v>
      </c>
      <c r="H43" s="668">
        <v>17</v>
      </c>
      <c r="I43" s="666">
        <v>17</v>
      </c>
      <c r="J43" s="668" t="s">
        <v>1031</v>
      </c>
      <c r="K43" s="395" t="s">
        <v>671</v>
      </c>
      <c r="L43" s="484">
        <v>5</v>
      </c>
      <c r="M43" s="484">
        <v>35</v>
      </c>
      <c r="N43" s="482">
        <v>41873</v>
      </c>
    </row>
    <row r="44" spans="1:14">
      <c r="A44" s="665" t="s">
        <v>1067</v>
      </c>
      <c r="B44" s="666">
        <v>37</v>
      </c>
      <c r="C44" s="199">
        <v>41866</v>
      </c>
      <c r="D44" s="199">
        <v>41866</v>
      </c>
      <c r="E44" s="668" t="s">
        <v>173</v>
      </c>
      <c r="F44" s="668" t="s">
        <v>1028</v>
      </c>
      <c r="G44" s="669" t="s">
        <v>641</v>
      </c>
      <c r="H44" s="668">
        <v>27</v>
      </c>
      <c r="I44" s="666">
        <v>27</v>
      </c>
      <c r="J44" s="668"/>
      <c r="K44" s="668" t="s">
        <v>671</v>
      </c>
      <c r="L44" s="481">
        <v>2</v>
      </c>
      <c r="M44" s="481">
        <v>8</v>
      </c>
      <c r="N44" s="482">
        <v>41870</v>
      </c>
    </row>
    <row r="45" spans="1:14">
      <c r="A45" s="665" t="s">
        <v>1068</v>
      </c>
      <c r="B45" s="666">
        <v>63</v>
      </c>
      <c r="C45" s="199">
        <v>41866</v>
      </c>
      <c r="D45" s="199">
        <v>41866</v>
      </c>
      <c r="E45" s="667" t="s">
        <v>197</v>
      </c>
      <c r="F45" s="668" t="s">
        <v>1028</v>
      </c>
      <c r="G45" s="669" t="s">
        <v>640</v>
      </c>
      <c r="H45" s="668">
        <v>892</v>
      </c>
      <c r="I45" s="666">
        <v>892</v>
      </c>
      <c r="J45" s="668"/>
      <c r="K45" s="395" t="s">
        <v>671</v>
      </c>
      <c r="L45" s="481">
        <v>6</v>
      </c>
      <c r="M45" s="481">
        <v>42</v>
      </c>
      <c r="N45" s="482">
        <v>41870</v>
      </c>
    </row>
    <row r="46" spans="1:14">
      <c r="A46" s="665" t="s">
        <v>1068</v>
      </c>
      <c r="B46" s="666">
        <v>63</v>
      </c>
      <c r="C46" s="199">
        <v>41866</v>
      </c>
      <c r="D46" s="199">
        <v>41866</v>
      </c>
      <c r="E46" s="668" t="s">
        <v>179</v>
      </c>
      <c r="F46" s="668" t="s">
        <v>1028</v>
      </c>
      <c r="G46" s="668" t="s">
        <v>1029</v>
      </c>
      <c r="H46" s="668">
        <v>2</v>
      </c>
      <c r="I46" s="666"/>
      <c r="J46" s="668" t="s">
        <v>1033</v>
      </c>
      <c r="K46" s="668" t="s">
        <v>671</v>
      </c>
      <c r="L46" s="481">
        <v>2</v>
      </c>
      <c r="M46" s="481">
        <v>8</v>
      </c>
      <c r="N46" s="482">
        <v>41871</v>
      </c>
    </row>
    <row r="47" spans="1:14">
      <c r="A47" s="665" t="s">
        <v>1068</v>
      </c>
      <c r="B47" s="666">
        <v>63</v>
      </c>
      <c r="C47" s="199">
        <v>41866</v>
      </c>
      <c r="D47" s="199">
        <v>41866</v>
      </c>
      <c r="E47" s="668" t="s">
        <v>225</v>
      </c>
      <c r="F47" s="668" t="s">
        <v>1028</v>
      </c>
      <c r="G47" s="668" t="s">
        <v>639</v>
      </c>
      <c r="H47" s="668">
        <v>26</v>
      </c>
      <c r="I47" s="666">
        <v>26</v>
      </c>
      <c r="J47" s="668" t="s">
        <v>1031</v>
      </c>
      <c r="K47" s="395" t="s">
        <v>671</v>
      </c>
      <c r="L47" s="484">
        <v>5</v>
      </c>
      <c r="M47" s="484">
        <v>35</v>
      </c>
      <c r="N47" s="482">
        <v>41873</v>
      </c>
    </row>
    <row r="48" spans="1:14">
      <c r="A48" s="665" t="s">
        <v>1068</v>
      </c>
      <c r="B48" s="666">
        <v>63</v>
      </c>
      <c r="C48" s="199">
        <v>41866</v>
      </c>
      <c r="D48" s="199">
        <v>41866</v>
      </c>
      <c r="E48" s="668" t="s">
        <v>173</v>
      </c>
      <c r="F48" s="668" t="s">
        <v>1028</v>
      </c>
      <c r="G48" s="669" t="s">
        <v>641</v>
      </c>
      <c r="H48" s="668">
        <v>735</v>
      </c>
      <c r="I48" s="666">
        <v>735</v>
      </c>
      <c r="J48" s="668"/>
      <c r="K48" s="668" t="s">
        <v>671</v>
      </c>
      <c r="L48" s="481">
        <v>2</v>
      </c>
      <c r="M48" s="481">
        <v>8</v>
      </c>
      <c r="N48" s="482">
        <v>41870</v>
      </c>
    </row>
    <row r="49" spans="1:14">
      <c r="A49" s="665" t="s">
        <v>1069</v>
      </c>
      <c r="B49" s="666">
        <v>65</v>
      </c>
      <c r="C49" s="199">
        <v>41866</v>
      </c>
      <c r="D49" s="199">
        <v>41866</v>
      </c>
      <c r="E49" s="667" t="s">
        <v>197</v>
      </c>
      <c r="F49" s="668" t="s">
        <v>1028</v>
      </c>
      <c r="G49" s="669" t="s">
        <v>640</v>
      </c>
      <c r="H49" s="668">
        <v>250</v>
      </c>
      <c r="I49" s="666">
        <v>250</v>
      </c>
      <c r="J49" s="668"/>
      <c r="K49" s="395" t="s">
        <v>671</v>
      </c>
      <c r="L49" s="481">
        <v>6</v>
      </c>
      <c r="M49" s="481">
        <v>42</v>
      </c>
      <c r="N49" s="482">
        <v>41870</v>
      </c>
    </row>
    <row r="50" spans="1:14">
      <c r="A50" s="665" t="s">
        <v>1069</v>
      </c>
      <c r="B50" s="666">
        <v>65</v>
      </c>
      <c r="C50" s="199">
        <v>41866</v>
      </c>
      <c r="D50" s="199">
        <v>41866</v>
      </c>
      <c r="E50" s="668" t="s">
        <v>179</v>
      </c>
      <c r="F50" s="668" t="s">
        <v>1028</v>
      </c>
      <c r="G50" s="668" t="s">
        <v>1029</v>
      </c>
      <c r="H50" s="668">
        <v>92</v>
      </c>
      <c r="I50" s="666">
        <v>92</v>
      </c>
      <c r="J50" s="668"/>
      <c r="K50" s="668" t="s">
        <v>671</v>
      </c>
      <c r="L50" s="481">
        <v>2</v>
      </c>
      <c r="M50" s="481">
        <v>8</v>
      </c>
      <c r="N50" s="482">
        <v>41871</v>
      </c>
    </row>
    <row r="51" spans="1:14">
      <c r="A51" s="665" t="s">
        <v>1069</v>
      </c>
      <c r="B51" s="666">
        <v>65</v>
      </c>
      <c r="C51" s="199">
        <v>41866</v>
      </c>
      <c r="D51" s="199">
        <v>41866</v>
      </c>
      <c r="E51" s="668" t="s">
        <v>225</v>
      </c>
      <c r="F51" s="668" t="s">
        <v>1028</v>
      </c>
      <c r="G51" s="668" t="s">
        <v>639</v>
      </c>
      <c r="H51" s="668">
        <v>17</v>
      </c>
      <c r="I51" s="666">
        <v>17</v>
      </c>
      <c r="J51" s="668" t="s">
        <v>1031</v>
      </c>
      <c r="K51" s="395" t="s">
        <v>671</v>
      </c>
      <c r="L51" s="484">
        <v>5</v>
      </c>
      <c r="M51" s="484">
        <v>35</v>
      </c>
      <c r="N51" s="482">
        <v>41873</v>
      </c>
    </row>
    <row r="52" spans="1:14">
      <c r="A52" s="665" t="s">
        <v>1069</v>
      </c>
      <c r="B52" s="666">
        <v>65</v>
      </c>
      <c r="C52" s="199">
        <v>41866</v>
      </c>
      <c r="D52" s="199">
        <v>41866</v>
      </c>
      <c r="E52" s="668" t="s">
        <v>173</v>
      </c>
      <c r="F52" s="668" t="s">
        <v>1028</v>
      </c>
      <c r="G52" s="669" t="s">
        <v>641</v>
      </c>
      <c r="H52" s="668">
        <v>11</v>
      </c>
      <c r="I52" s="666">
        <v>11</v>
      </c>
      <c r="J52" s="668"/>
      <c r="K52" s="668" t="s">
        <v>671</v>
      </c>
      <c r="L52" s="481">
        <v>2</v>
      </c>
      <c r="M52" s="481">
        <v>8</v>
      </c>
      <c r="N52" s="482">
        <v>41870</v>
      </c>
    </row>
    <row r="53" spans="1:14">
      <c r="A53" s="665" t="s">
        <v>1161</v>
      </c>
      <c r="B53" s="666">
        <v>36</v>
      </c>
      <c r="C53" s="199">
        <v>41900</v>
      </c>
      <c r="D53" s="199">
        <v>41900</v>
      </c>
      <c r="E53" s="667" t="s">
        <v>197</v>
      </c>
      <c r="F53" s="668" t="s">
        <v>1028</v>
      </c>
      <c r="G53" s="669" t="s">
        <v>640</v>
      </c>
      <c r="H53" s="668">
        <v>286</v>
      </c>
      <c r="I53" s="666">
        <v>286</v>
      </c>
      <c r="J53" s="668"/>
      <c r="K53" s="395" t="s">
        <v>671</v>
      </c>
      <c r="L53" s="481">
        <v>6</v>
      </c>
      <c r="M53" s="481">
        <v>42</v>
      </c>
      <c r="N53" s="482">
        <v>41922</v>
      </c>
    </row>
    <row r="54" spans="1:14">
      <c r="A54" s="665" t="s">
        <v>1161</v>
      </c>
      <c r="B54" s="666">
        <v>36</v>
      </c>
      <c r="C54" s="199">
        <v>41900</v>
      </c>
      <c r="D54" s="199">
        <v>41900</v>
      </c>
      <c r="E54" s="668" t="s">
        <v>179</v>
      </c>
      <c r="F54" s="668" t="s">
        <v>1028</v>
      </c>
      <c r="G54" s="668" t="s">
        <v>1029</v>
      </c>
      <c r="H54" s="668">
        <v>61</v>
      </c>
      <c r="I54" s="666">
        <v>61</v>
      </c>
      <c r="J54" s="668"/>
      <c r="K54" s="668" t="s">
        <v>671</v>
      </c>
      <c r="L54" s="481">
        <v>2</v>
      </c>
      <c r="M54" s="481">
        <v>8</v>
      </c>
      <c r="N54" s="482">
        <v>41904</v>
      </c>
    </row>
    <row r="55" spans="1:14">
      <c r="A55" s="665" t="s">
        <v>1161</v>
      </c>
      <c r="B55" s="666">
        <v>36</v>
      </c>
      <c r="C55" s="199">
        <v>41900</v>
      </c>
      <c r="D55" s="199">
        <v>41900</v>
      </c>
      <c r="E55" s="668" t="s">
        <v>225</v>
      </c>
      <c r="F55" s="668" t="s">
        <v>1028</v>
      </c>
      <c r="G55" s="668" t="s">
        <v>639</v>
      </c>
      <c r="H55" s="668">
        <v>5</v>
      </c>
      <c r="I55" s="666"/>
      <c r="J55" s="668" t="s">
        <v>1033</v>
      </c>
      <c r="K55" s="395" t="s">
        <v>671</v>
      </c>
      <c r="L55" s="484">
        <v>5</v>
      </c>
      <c r="M55" s="484">
        <v>35</v>
      </c>
      <c r="N55" s="482">
        <v>41900</v>
      </c>
    </row>
    <row r="56" spans="1:14">
      <c r="A56" s="665" t="s">
        <v>1161</v>
      </c>
      <c r="B56" s="666">
        <v>36</v>
      </c>
      <c r="C56" s="199">
        <v>41900</v>
      </c>
      <c r="D56" s="199">
        <v>41900</v>
      </c>
      <c r="E56" s="668" t="s">
        <v>173</v>
      </c>
      <c r="F56" s="668" t="s">
        <v>1028</v>
      </c>
      <c r="G56" s="669" t="s">
        <v>641</v>
      </c>
      <c r="H56" s="668">
        <v>2</v>
      </c>
      <c r="I56" s="666"/>
      <c r="J56" s="668" t="s">
        <v>1033</v>
      </c>
      <c r="K56" s="668" t="s">
        <v>671</v>
      </c>
      <c r="L56" s="481">
        <v>2</v>
      </c>
      <c r="M56" s="481">
        <v>8</v>
      </c>
      <c r="N56" s="482">
        <v>41919</v>
      </c>
    </row>
    <row r="57" spans="1:14">
      <c r="A57" s="665" t="s">
        <v>1162</v>
      </c>
      <c r="B57" s="666">
        <v>37</v>
      </c>
      <c r="C57" s="199">
        <v>41900</v>
      </c>
      <c r="D57" s="199">
        <v>41900</v>
      </c>
      <c r="E57" s="667" t="s">
        <v>197</v>
      </c>
      <c r="F57" s="668" t="s">
        <v>1028</v>
      </c>
      <c r="G57" s="669" t="s">
        <v>640</v>
      </c>
      <c r="H57" s="668">
        <v>246</v>
      </c>
      <c r="I57" s="666">
        <v>246</v>
      </c>
      <c r="J57" s="668"/>
      <c r="K57" s="395" t="s">
        <v>671</v>
      </c>
      <c r="L57" s="481">
        <v>6</v>
      </c>
      <c r="M57" s="481">
        <v>42</v>
      </c>
      <c r="N57" s="482">
        <v>41922</v>
      </c>
    </row>
    <row r="58" spans="1:14">
      <c r="A58" s="665" t="s">
        <v>1162</v>
      </c>
      <c r="B58" s="666">
        <v>37</v>
      </c>
      <c r="C58" s="199">
        <v>41900</v>
      </c>
      <c r="D58" s="199">
        <v>41900</v>
      </c>
      <c r="E58" s="668" t="s">
        <v>179</v>
      </c>
      <c r="F58" s="668" t="s">
        <v>1028</v>
      </c>
      <c r="G58" s="668" t="s">
        <v>1029</v>
      </c>
      <c r="H58" s="668">
        <v>97</v>
      </c>
      <c r="I58" s="666">
        <v>97</v>
      </c>
      <c r="J58" s="668"/>
      <c r="K58" s="668" t="s">
        <v>671</v>
      </c>
      <c r="L58" s="481">
        <v>2</v>
      </c>
      <c r="M58" s="481">
        <v>8</v>
      </c>
      <c r="N58" s="482">
        <v>41904</v>
      </c>
    </row>
    <row r="59" spans="1:14">
      <c r="A59" s="665" t="s">
        <v>1162</v>
      </c>
      <c r="B59" s="666">
        <v>37</v>
      </c>
      <c r="C59" s="199">
        <v>41900</v>
      </c>
      <c r="D59" s="199">
        <v>41900</v>
      </c>
      <c r="E59" s="668" t="s">
        <v>225</v>
      </c>
      <c r="F59" s="668" t="s">
        <v>1028</v>
      </c>
      <c r="G59" s="668" t="s">
        <v>639</v>
      </c>
      <c r="H59" s="668">
        <v>5</v>
      </c>
      <c r="I59" s="666"/>
      <c r="J59" s="668" t="s">
        <v>1033</v>
      </c>
      <c r="K59" s="395" t="s">
        <v>671</v>
      </c>
      <c r="L59" s="484">
        <v>5</v>
      </c>
      <c r="M59" s="484">
        <v>35</v>
      </c>
      <c r="N59" s="482">
        <v>41900</v>
      </c>
    </row>
    <row r="60" spans="1:14">
      <c r="A60" s="665" t="s">
        <v>1162</v>
      </c>
      <c r="B60" s="666">
        <v>37</v>
      </c>
      <c r="C60" s="199">
        <v>41900</v>
      </c>
      <c r="D60" s="199">
        <v>41900</v>
      </c>
      <c r="E60" s="668" t="s">
        <v>173</v>
      </c>
      <c r="F60" s="668" t="s">
        <v>1028</v>
      </c>
      <c r="G60" s="669" t="s">
        <v>641</v>
      </c>
      <c r="H60" s="668">
        <v>2</v>
      </c>
      <c r="I60" s="666"/>
      <c r="J60" s="668" t="s">
        <v>1033</v>
      </c>
      <c r="K60" s="668" t="s">
        <v>671</v>
      </c>
      <c r="L60" s="481">
        <v>2</v>
      </c>
      <c r="M60" s="481">
        <v>8</v>
      </c>
      <c r="N60" s="482">
        <v>41919</v>
      </c>
    </row>
    <row r="61" spans="1:14">
      <c r="A61" s="665" t="s">
        <v>1163</v>
      </c>
      <c r="B61" s="666">
        <v>63</v>
      </c>
      <c r="C61" s="199">
        <v>41900</v>
      </c>
      <c r="D61" s="199">
        <v>41900</v>
      </c>
      <c r="E61" s="667" t="s">
        <v>197</v>
      </c>
      <c r="F61" s="668" t="s">
        <v>1028</v>
      </c>
      <c r="G61" s="669" t="s">
        <v>640</v>
      </c>
      <c r="H61" s="668">
        <v>5</v>
      </c>
      <c r="I61" s="666">
        <v>5</v>
      </c>
      <c r="J61" s="668" t="s">
        <v>1031</v>
      </c>
      <c r="K61" s="395" t="s">
        <v>671</v>
      </c>
      <c r="L61" s="481">
        <v>6</v>
      </c>
      <c r="M61" s="481">
        <v>42</v>
      </c>
      <c r="N61" s="482">
        <v>41922</v>
      </c>
    </row>
    <row r="62" spans="1:14">
      <c r="A62" s="665" t="s">
        <v>1163</v>
      </c>
      <c r="B62" s="666">
        <v>63</v>
      </c>
      <c r="C62" s="199">
        <v>41900</v>
      </c>
      <c r="D62" s="199">
        <v>41900</v>
      </c>
      <c r="E62" s="668" t="s">
        <v>179</v>
      </c>
      <c r="F62" s="668" t="s">
        <v>1028</v>
      </c>
      <c r="G62" s="668" t="s">
        <v>1029</v>
      </c>
      <c r="H62" s="668">
        <v>2</v>
      </c>
      <c r="I62" s="666"/>
      <c r="J62" s="668" t="s">
        <v>1033</v>
      </c>
      <c r="K62" s="668" t="s">
        <v>671</v>
      </c>
      <c r="L62" s="481">
        <v>2</v>
      </c>
      <c r="M62" s="481">
        <v>8</v>
      </c>
      <c r="N62" s="482">
        <v>41904</v>
      </c>
    </row>
    <row r="63" spans="1:14">
      <c r="A63" s="665" t="s">
        <v>1163</v>
      </c>
      <c r="B63" s="666">
        <v>63</v>
      </c>
      <c r="C63" s="199">
        <v>41900</v>
      </c>
      <c r="D63" s="199">
        <v>41900</v>
      </c>
      <c r="E63" s="668" t="s">
        <v>225</v>
      </c>
      <c r="F63" s="668" t="s">
        <v>1028</v>
      </c>
      <c r="G63" s="668" t="s">
        <v>639</v>
      </c>
      <c r="H63" s="668">
        <v>12</v>
      </c>
      <c r="I63" s="666">
        <v>12</v>
      </c>
      <c r="J63" s="668" t="s">
        <v>1031</v>
      </c>
      <c r="K63" s="395" t="s">
        <v>671</v>
      </c>
      <c r="L63" s="484">
        <v>5</v>
      </c>
      <c r="M63" s="484">
        <v>35</v>
      </c>
      <c r="N63" s="482">
        <v>41900</v>
      </c>
    </row>
    <row r="64" spans="1:14">
      <c r="A64" s="665" t="s">
        <v>1163</v>
      </c>
      <c r="B64" s="666">
        <v>63</v>
      </c>
      <c r="C64" s="199">
        <v>41900</v>
      </c>
      <c r="D64" s="199">
        <v>41900</v>
      </c>
      <c r="E64" s="668" t="s">
        <v>173</v>
      </c>
      <c r="F64" s="668" t="s">
        <v>1028</v>
      </c>
      <c r="G64" s="669" t="s">
        <v>641</v>
      </c>
      <c r="H64" s="668">
        <v>73</v>
      </c>
      <c r="I64" s="666">
        <v>73</v>
      </c>
      <c r="J64" s="668"/>
      <c r="K64" s="668" t="s">
        <v>671</v>
      </c>
      <c r="L64" s="481">
        <v>2</v>
      </c>
      <c r="M64" s="481">
        <v>8</v>
      </c>
      <c r="N64" s="482">
        <v>41919</v>
      </c>
    </row>
    <row r="65" spans="1:14">
      <c r="A65" s="665" t="s">
        <v>1164</v>
      </c>
      <c r="B65" s="666">
        <v>65</v>
      </c>
      <c r="C65" s="199">
        <v>41900</v>
      </c>
      <c r="D65" s="199">
        <v>41900</v>
      </c>
      <c r="E65" s="667" t="s">
        <v>197</v>
      </c>
      <c r="F65" s="668" t="s">
        <v>1028</v>
      </c>
      <c r="G65" s="669" t="s">
        <v>640</v>
      </c>
      <c r="H65" s="668">
        <v>269</v>
      </c>
      <c r="I65" s="666">
        <v>269</v>
      </c>
      <c r="J65" s="668"/>
      <c r="K65" s="395" t="s">
        <v>671</v>
      </c>
      <c r="L65" s="481">
        <v>6</v>
      </c>
      <c r="M65" s="481">
        <v>42</v>
      </c>
      <c r="N65" s="482">
        <v>41922</v>
      </c>
    </row>
    <row r="66" spans="1:14">
      <c r="A66" s="665" t="s">
        <v>1164</v>
      </c>
      <c r="B66" s="666">
        <v>65</v>
      </c>
      <c r="C66" s="199">
        <v>41900</v>
      </c>
      <c r="D66" s="199">
        <v>41900</v>
      </c>
      <c r="E66" s="668" t="s">
        <v>179</v>
      </c>
      <c r="F66" s="668" t="s">
        <v>1028</v>
      </c>
      <c r="G66" s="668" t="s">
        <v>1029</v>
      </c>
      <c r="H66" s="668">
        <v>85</v>
      </c>
      <c r="I66" s="666">
        <v>85</v>
      </c>
      <c r="J66" s="668"/>
      <c r="K66" s="668" t="s">
        <v>671</v>
      </c>
      <c r="L66" s="481">
        <v>2</v>
      </c>
      <c r="M66" s="481">
        <v>8</v>
      </c>
      <c r="N66" s="482">
        <v>41904</v>
      </c>
    </row>
    <row r="67" spans="1:14">
      <c r="A67" s="665" t="s">
        <v>1164</v>
      </c>
      <c r="B67" s="666">
        <v>65</v>
      </c>
      <c r="C67" s="199">
        <v>41900</v>
      </c>
      <c r="D67" s="199">
        <v>41900</v>
      </c>
      <c r="E67" s="668" t="s">
        <v>225</v>
      </c>
      <c r="F67" s="668" t="s">
        <v>1028</v>
      </c>
      <c r="G67" s="668" t="s">
        <v>639</v>
      </c>
      <c r="H67" s="668">
        <v>5</v>
      </c>
      <c r="I67" s="666">
        <v>5</v>
      </c>
      <c r="J67" s="668" t="s">
        <v>1031</v>
      </c>
      <c r="K67" s="395" t="s">
        <v>671</v>
      </c>
      <c r="L67" s="484">
        <v>5</v>
      </c>
      <c r="M67" s="484">
        <v>35</v>
      </c>
      <c r="N67" s="482">
        <v>41900</v>
      </c>
    </row>
    <row r="68" spans="1:14">
      <c r="A68" s="665" t="s">
        <v>1164</v>
      </c>
      <c r="B68" s="666">
        <v>65</v>
      </c>
      <c r="C68" s="199">
        <v>41900</v>
      </c>
      <c r="D68" s="199">
        <v>41900</v>
      </c>
      <c r="E68" s="668" t="s">
        <v>173</v>
      </c>
      <c r="F68" s="668" t="s">
        <v>1028</v>
      </c>
      <c r="G68" s="669" t="s">
        <v>641</v>
      </c>
      <c r="H68" s="668">
        <v>2</v>
      </c>
      <c r="I68" s="666"/>
      <c r="J68" s="668" t="s">
        <v>1033</v>
      </c>
      <c r="K68" s="668" t="s">
        <v>671</v>
      </c>
      <c r="L68" s="481">
        <v>2</v>
      </c>
      <c r="M68" s="481">
        <v>8</v>
      </c>
      <c r="N68" s="482">
        <v>41919</v>
      </c>
    </row>
    <row r="69" spans="1:14">
      <c r="A69" s="665" t="s">
        <v>1165</v>
      </c>
      <c r="B69" s="666">
        <v>74</v>
      </c>
      <c r="C69" s="199">
        <v>41900</v>
      </c>
      <c r="D69" s="199">
        <v>41900</v>
      </c>
      <c r="E69" s="667" t="s">
        <v>197</v>
      </c>
      <c r="F69" s="668" t="s">
        <v>1028</v>
      </c>
      <c r="G69" s="669" t="s">
        <v>640</v>
      </c>
      <c r="H69" s="668">
        <v>529</v>
      </c>
      <c r="I69" s="666">
        <v>529</v>
      </c>
      <c r="J69" s="668"/>
      <c r="K69" s="395" t="s">
        <v>671</v>
      </c>
      <c r="L69" s="481">
        <v>6</v>
      </c>
      <c r="M69" s="481">
        <v>42</v>
      </c>
      <c r="N69" s="482">
        <v>41919</v>
      </c>
    </row>
    <row r="70" spans="1:14">
      <c r="A70" s="665" t="s">
        <v>1165</v>
      </c>
      <c r="B70" s="666">
        <v>74</v>
      </c>
      <c r="C70" s="199">
        <v>41900</v>
      </c>
      <c r="D70" s="199">
        <v>41900</v>
      </c>
      <c r="E70" s="668" t="s">
        <v>173</v>
      </c>
      <c r="F70" s="668" t="s">
        <v>1028</v>
      </c>
      <c r="G70" s="669" t="s">
        <v>641</v>
      </c>
      <c r="H70" s="668">
        <v>165</v>
      </c>
      <c r="I70" s="666">
        <v>165</v>
      </c>
      <c r="J70" s="668"/>
      <c r="K70" s="668" t="s">
        <v>671</v>
      </c>
      <c r="L70" s="481">
        <v>2</v>
      </c>
      <c r="M70" s="481">
        <v>8</v>
      </c>
      <c r="N70" s="482">
        <v>41919</v>
      </c>
    </row>
    <row r="71" spans="1:14">
      <c r="A71" s="665" t="s">
        <v>1166</v>
      </c>
      <c r="B71" s="666">
        <v>75</v>
      </c>
      <c r="C71" s="199">
        <v>41900</v>
      </c>
      <c r="D71" s="199">
        <v>41900</v>
      </c>
      <c r="E71" s="667" t="s">
        <v>197</v>
      </c>
      <c r="F71" s="668" t="s">
        <v>1028</v>
      </c>
      <c r="G71" s="669" t="s">
        <v>640</v>
      </c>
      <c r="H71" s="668">
        <v>225</v>
      </c>
      <c r="I71" s="666">
        <v>225</v>
      </c>
      <c r="J71" s="668"/>
      <c r="K71" s="395" t="s">
        <v>671</v>
      </c>
      <c r="L71" s="481">
        <v>6</v>
      </c>
      <c r="M71" s="481">
        <v>42</v>
      </c>
      <c r="N71" s="482">
        <v>41919</v>
      </c>
    </row>
    <row r="72" spans="1:14">
      <c r="A72" s="665" t="s">
        <v>1166</v>
      </c>
      <c r="B72" s="666">
        <v>75</v>
      </c>
      <c r="C72" s="199">
        <v>41900</v>
      </c>
      <c r="D72" s="199">
        <v>41900</v>
      </c>
      <c r="E72" s="668" t="s">
        <v>173</v>
      </c>
      <c r="F72" s="668" t="s">
        <v>1028</v>
      </c>
      <c r="G72" s="669" t="s">
        <v>641</v>
      </c>
      <c r="H72" s="668">
        <v>45</v>
      </c>
      <c r="I72" s="666">
        <v>45</v>
      </c>
      <c r="J72" s="668"/>
      <c r="K72" s="668" t="s">
        <v>671</v>
      </c>
      <c r="L72" s="481">
        <v>2</v>
      </c>
      <c r="M72" s="481">
        <v>8</v>
      </c>
      <c r="N72" s="482">
        <v>41919</v>
      </c>
    </row>
    <row r="73" spans="1:14">
      <c r="A73" s="665" t="s">
        <v>1167</v>
      </c>
      <c r="B73" s="666">
        <v>76</v>
      </c>
      <c r="C73" s="199">
        <v>41900</v>
      </c>
      <c r="D73" s="199">
        <v>41900</v>
      </c>
      <c r="E73" s="667" t="s">
        <v>197</v>
      </c>
      <c r="F73" s="668" t="s">
        <v>1028</v>
      </c>
      <c r="G73" s="669" t="s">
        <v>640</v>
      </c>
      <c r="H73" s="668">
        <v>3754</v>
      </c>
      <c r="I73" s="666">
        <v>3754</v>
      </c>
      <c r="J73" s="668"/>
      <c r="K73" s="395" t="s">
        <v>671</v>
      </c>
      <c r="L73" s="481">
        <v>6</v>
      </c>
      <c r="M73" s="481">
        <v>42</v>
      </c>
      <c r="N73" s="482">
        <v>41919</v>
      </c>
    </row>
    <row r="74" spans="1:14">
      <c r="A74" s="665" t="s">
        <v>1167</v>
      </c>
      <c r="B74" s="666">
        <v>76</v>
      </c>
      <c r="C74" s="199">
        <v>41900</v>
      </c>
      <c r="D74" s="199">
        <v>41900</v>
      </c>
      <c r="E74" s="668" t="s">
        <v>173</v>
      </c>
      <c r="F74" s="668" t="s">
        <v>1028</v>
      </c>
      <c r="G74" s="669" t="s">
        <v>641</v>
      </c>
      <c r="H74" s="668">
        <v>660</v>
      </c>
      <c r="I74" s="666">
        <v>660</v>
      </c>
      <c r="J74" s="668"/>
      <c r="K74" s="668" t="s">
        <v>671</v>
      </c>
      <c r="L74" s="481">
        <v>2</v>
      </c>
      <c r="M74" s="481">
        <v>8</v>
      </c>
      <c r="N74" s="482">
        <v>41919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B2:AS79"/>
  <sheetViews>
    <sheetView zoomScaleNormal="100" workbookViewId="0">
      <selection activeCell="O12" sqref="O12:O15"/>
    </sheetView>
  </sheetViews>
  <sheetFormatPr defaultRowHeight="16.5" customHeight="1"/>
  <cols>
    <col min="2" max="2" width="29.90625" bestFit="1" customWidth="1"/>
    <col min="3" max="4" width="9.08984375" customWidth="1"/>
    <col min="5" max="5" width="9.6328125" customWidth="1"/>
    <col min="6" max="6" width="9.36328125" customWidth="1"/>
    <col min="9" max="9" width="25.90625" customWidth="1"/>
    <col min="10" max="10" width="30.36328125" customWidth="1"/>
    <col min="11" max="12" width="7.08984375" bestFit="1" customWidth="1"/>
    <col min="13" max="13" width="7.1796875" bestFit="1" customWidth="1"/>
    <col min="14" max="14" width="7.08984375" bestFit="1" customWidth="1"/>
    <col min="15" max="15" width="13.453125" bestFit="1" customWidth="1"/>
    <col min="17" max="17" width="14.81640625" bestFit="1" customWidth="1"/>
    <col min="18" max="18" width="10.81640625" customWidth="1"/>
    <col min="22" max="22" width="12.08984375" bestFit="1" customWidth="1"/>
    <col min="23" max="23" width="12.1796875" bestFit="1" customWidth="1"/>
    <col min="25" max="25" width="14.6328125" bestFit="1" customWidth="1"/>
    <col min="26" max="26" width="7.1796875" bestFit="1" customWidth="1"/>
    <col min="27" max="27" width="4.54296875" bestFit="1" customWidth="1"/>
    <col min="28" max="28" width="6.453125" bestFit="1" customWidth="1"/>
    <col min="29" max="29" width="4.453125" bestFit="1" customWidth="1"/>
    <col min="30" max="30" width="9.54296875" bestFit="1" customWidth="1"/>
    <col min="31" max="31" width="9.453125" bestFit="1" customWidth="1"/>
    <col min="32" max="32" width="15.08984375" bestFit="1" customWidth="1"/>
    <col min="33" max="33" width="14.36328125" bestFit="1" customWidth="1"/>
    <col min="34" max="34" width="25.08984375" bestFit="1" customWidth="1"/>
    <col min="36" max="36" width="16.54296875" bestFit="1" customWidth="1"/>
    <col min="37" max="37" width="8.36328125" bestFit="1" customWidth="1"/>
    <col min="39" max="39" width="8.36328125" bestFit="1" customWidth="1"/>
    <col min="41" max="41" width="6.08984375" bestFit="1" customWidth="1"/>
    <col min="42" max="42" width="6.453125" bestFit="1" customWidth="1"/>
  </cols>
  <sheetData>
    <row r="2" spans="2:43" ht="16.5" customHeight="1">
      <c r="I2" s="206" t="s">
        <v>10</v>
      </c>
      <c r="J2" s="206" t="s">
        <v>9</v>
      </c>
      <c r="K2" s="900">
        <v>41810</v>
      </c>
      <c r="L2" s="900">
        <v>41838</v>
      </c>
      <c r="M2" s="900">
        <v>41866</v>
      </c>
      <c r="N2" s="900">
        <v>41900</v>
      </c>
      <c r="O2" s="434" t="s">
        <v>16</v>
      </c>
      <c r="Q2" s="198" t="s">
        <v>297</v>
      </c>
      <c r="R2" s="1158" t="s">
        <v>988</v>
      </c>
      <c r="S2" s="1158"/>
      <c r="T2" s="1158"/>
      <c r="U2" s="1158"/>
      <c r="V2" s="1158"/>
      <c r="X2" s="1147" t="s">
        <v>350</v>
      </c>
      <c r="Y2" s="1148"/>
      <c r="Z2" s="1149"/>
      <c r="AD2" s="665" t="s">
        <v>1066</v>
      </c>
      <c r="AE2" s="666">
        <v>36</v>
      </c>
      <c r="AF2" s="199">
        <v>41866</v>
      </c>
      <c r="AG2" s="199">
        <v>41866</v>
      </c>
      <c r="AH2" s="667" t="s">
        <v>197</v>
      </c>
      <c r="AI2" s="668" t="s">
        <v>1028</v>
      </c>
      <c r="AJ2" s="669" t="s">
        <v>640</v>
      </c>
      <c r="AK2" s="668">
        <v>287</v>
      </c>
      <c r="AL2" s="666">
        <v>287</v>
      </c>
      <c r="AM2" s="668"/>
      <c r="AN2" s="395" t="s">
        <v>671</v>
      </c>
      <c r="AO2" s="481">
        <v>6</v>
      </c>
      <c r="AP2" s="481">
        <v>42</v>
      </c>
      <c r="AQ2" s="482">
        <v>41870</v>
      </c>
    </row>
    <row r="3" spans="2:43" ht="16.5" customHeight="1">
      <c r="I3" s="1159" t="s">
        <v>665</v>
      </c>
      <c r="J3" s="1159"/>
      <c r="K3" s="1159"/>
      <c r="L3" s="1159"/>
      <c r="M3" s="1159"/>
      <c r="N3" s="1159"/>
      <c r="O3" s="1159"/>
      <c r="Q3" s="198" t="s">
        <v>298</v>
      </c>
      <c r="R3" s="1160" t="s">
        <v>989</v>
      </c>
      <c r="S3" s="1160"/>
      <c r="T3" s="1160"/>
      <c r="U3" s="1160"/>
      <c r="V3" s="1160"/>
      <c r="X3" s="243" t="s">
        <v>146</v>
      </c>
      <c r="Y3" s="209"/>
      <c r="Z3" s="612">
        <v>9101</v>
      </c>
      <c r="AD3" s="665" t="s">
        <v>1066</v>
      </c>
      <c r="AE3" s="666">
        <v>36</v>
      </c>
      <c r="AF3" s="199">
        <v>41866</v>
      </c>
      <c r="AG3" s="199">
        <v>41866</v>
      </c>
      <c r="AH3" s="668" t="s">
        <v>179</v>
      </c>
      <c r="AI3" s="668" t="s">
        <v>1028</v>
      </c>
      <c r="AJ3" s="668" t="s">
        <v>1029</v>
      </c>
      <c r="AK3" s="668">
        <v>92</v>
      </c>
      <c r="AL3" s="666">
        <v>92</v>
      </c>
      <c r="AM3" s="668"/>
      <c r="AN3" s="668" t="s">
        <v>671</v>
      </c>
      <c r="AO3" s="481">
        <v>2</v>
      </c>
      <c r="AP3" s="481">
        <v>8</v>
      </c>
      <c r="AQ3" s="482">
        <v>41871</v>
      </c>
    </row>
    <row r="4" spans="2:43" ht="16.5" customHeight="1">
      <c r="B4" s="406"/>
      <c r="C4" s="407">
        <v>41810</v>
      </c>
      <c r="D4" s="408">
        <v>41838</v>
      </c>
      <c r="E4" s="407">
        <v>41866</v>
      </c>
      <c r="F4" s="408">
        <v>41900</v>
      </c>
      <c r="G4" s="274"/>
      <c r="I4" s="347" t="s">
        <v>364</v>
      </c>
      <c r="J4" s="426" t="s">
        <v>667</v>
      </c>
      <c r="K4" s="690">
        <v>317</v>
      </c>
      <c r="L4" s="690">
        <v>307</v>
      </c>
      <c r="M4" s="690">
        <v>287</v>
      </c>
      <c r="N4" s="690">
        <v>286</v>
      </c>
      <c r="O4" s="430">
        <f t="shared" ref="O4:O15" si="0">AVERAGE(K4:N4)</f>
        <v>299.25</v>
      </c>
      <c r="Q4" s="198" t="s">
        <v>6</v>
      </c>
      <c r="R4" s="1160" t="s">
        <v>989</v>
      </c>
      <c r="S4" s="1160"/>
      <c r="T4" s="1160"/>
      <c r="U4" s="1160"/>
      <c r="V4" s="1160"/>
      <c r="X4" s="243" t="s">
        <v>296</v>
      </c>
      <c r="Y4" s="209"/>
      <c r="Z4" s="209"/>
      <c r="AD4" s="665" t="s">
        <v>1066</v>
      </c>
      <c r="AE4" s="666">
        <v>36</v>
      </c>
      <c r="AF4" s="199">
        <v>41866</v>
      </c>
      <c r="AG4" s="199">
        <v>41866</v>
      </c>
      <c r="AH4" s="668" t="s">
        <v>225</v>
      </c>
      <c r="AI4" s="668" t="s">
        <v>1028</v>
      </c>
      <c r="AJ4" s="668" t="s">
        <v>639</v>
      </c>
      <c r="AK4" s="668">
        <v>15</v>
      </c>
      <c r="AL4" s="666">
        <v>15</v>
      </c>
      <c r="AM4" s="668" t="s">
        <v>1031</v>
      </c>
      <c r="AN4" s="395" t="s">
        <v>671</v>
      </c>
      <c r="AO4" s="484">
        <v>5</v>
      </c>
      <c r="AP4" s="484">
        <v>35</v>
      </c>
      <c r="AQ4" s="482">
        <v>41873</v>
      </c>
    </row>
    <row r="5" spans="2:43" ht="16.5" customHeight="1">
      <c r="B5" s="194"/>
      <c r="C5" s="1163" t="s">
        <v>348</v>
      </c>
      <c r="D5" s="1164"/>
      <c r="E5" s="1164"/>
      <c r="F5" s="1165"/>
      <c r="G5" s="54"/>
      <c r="I5" s="347" t="s">
        <v>364</v>
      </c>
      <c r="J5" s="427" t="s">
        <v>668</v>
      </c>
      <c r="K5" s="690">
        <v>133</v>
      </c>
      <c r="L5" s="690">
        <v>84</v>
      </c>
      <c r="M5" s="690">
        <v>92</v>
      </c>
      <c r="N5" s="690">
        <v>61</v>
      </c>
      <c r="O5" s="430">
        <f t="shared" si="0"/>
        <v>92.5</v>
      </c>
      <c r="Q5" s="198" t="s">
        <v>144</v>
      </c>
      <c r="R5" s="223">
        <v>41899</v>
      </c>
      <c r="S5" s="198"/>
      <c r="T5" s="198"/>
      <c r="U5" s="198"/>
      <c r="V5" s="198"/>
      <c r="X5" s="243"/>
      <c r="Y5" s="206" t="s">
        <v>164</v>
      </c>
      <c r="Z5" s="459" t="s">
        <v>295</v>
      </c>
      <c r="AD5" s="665" t="s">
        <v>1066</v>
      </c>
      <c r="AE5" s="666">
        <v>36</v>
      </c>
      <c r="AF5" s="199">
        <v>41866</v>
      </c>
      <c r="AG5" s="199">
        <v>41866</v>
      </c>
      <c r="AH5" s="668" t="s">
        <v>173</v>
      </c>
      <c r="AI5" s="668" t="s">
        <v>1028</v>
      </c>
      <c r="AJ5" s="669" t="s">
        <v>641</v>
      </c>
      <c r="AK5" s="668">
        <v>8</v>
      </c>
      <c r="AL5" s="666">
        <v>8</v>
      </c>
      <c r="AM5" s="668" t="s">
        <v>1031</v>
      </c>
      <c r="AN5" s="668" t="s">
        <v>671</v>
      </c>
      <c r="AO5" s="481">
        <v>2</v>
      </c>
      <c r="AP5" s="481">
        <v>8</v>
      </c>
      <c r="AQ5" s="482">
        <v>41870</v>
      </c>
    </row>
    <row r="6" spans="2:43" ht="16.5" customHeight="1">
      <c r="B6" s="403" t="s">
        <v>146</v>
      </c>
      <c r="C6" s="417">
        <v>0.3888888888888889</v>
      </c>
      <c r="D6" s="418">
        <v>0.40277777777777773</v>
      </c>
      <c r="E6" s="418">
        <v>0.38194444444444442</v>
      </c>
      <c r="F6" s="419">
        <v>0.38194444444444442</v>
      </c>
      <c r="G6" s="275"/>
      <c r="I6" s="347" t="s">
        <v>364</v>
      </c>
      <c r="J6" s="427" t="s">
        <v>669</v>
      </c>
      <c r="K6" s="690">
        <v>18</v>
      </c>
      <c r="L6" s="690">
        <v>17</v>
      </c>
      <c r="M6" s="690">
        <v>15</v>
      </c>
      <c r="N6" s="690">
        <v>5</v>
      </c>
      <c r="O6" s="430">
        <f t="shared" si="0"/>
        <v>13.75</v>
      </c>
      <c r="Q6" s="628" t="s">
        <v>990</v>
      </c>
      <c r="R6" s="1161" t="s">
        <v>991</v>
      </c>
      <c r="S6" s="1162"/>
      <c r="T6" s="628" t="s">
        <v>990</v>
      </c>
      <c r="U6" s="1161" t="s">
        <v>991</v>
      </c>
      <c r="V6" s="1162"/>
      <c r="X6" s="648">
        <v>2</v>
      </c>
      <c r="Y6" s="611"/>
      <c r="Z6" s="611"/>
      <c r="AD6" s="665" t="s">
        <v>1067</v>
      </c>
      <c r="AE6" s="666">
        <v>37</v>
      </c>
      <c r="AF6" s="199">
        <v>41866</v>
      </c>
      <c r="AG6" s="199">
        <v>41866</v>
      </c>
      <c r="AH6" s="667" t="s">
        <v>197</v>
      </c>
      <c r="AI6" s="668" t="s">
        <v>1028</v>
      </c>
      <c r="AJ6" s="669" t="s">
        <v>640</v>
      </c>
      <c r="AK6" s="668">
        <v>326</v>
      </c>
      <c r="AL6" s="666">
        <v>326</v>
      </c>
      <c r="AM6" s="668"/>
      <c r="AN6" s="395" t="s">
        <v>671</v>
      </c>
      <c r="AO6" s="481">
        <v>6</v>
      </c>
      <c r="AP6" s="481">
        <v>42</v>
      </c>
      <c r="AQ6" s="482">
        <v>41870</v>
      </c>
    </row>
    <row r="7" spans="2:43" ht="16.5" customHeight="1">
      <c r="B7" s="403" t="s">
        <v>345</v>
      </c>
      <c r="C7" s="420">
        <v>3.8</v>
      </c>
      <c r="D7" s="421">
        <v>8.1</v>
      </c>
      <c r="E7" s="421">
        <v>6.9</v>
      </c>
      <c r="F7" s="422">
        <v>5.3</v>
      </c>
      <c r="G7" s="276"/>
      <c r="I7" s="347" t="s">
        <v>364</v>
      </c>
      <c r="J7" s="427" t="s">
        <v>670</v>
      </c>
      <c r="K7" s="690">
        <v>6</v>
      </c>
      <c r="L7" s="690">
        <v>27</v>
      </c>
      <c r="M7" s="690">
        <v>8</v>
      </c>
      <c r="N7" s="690">
        <v>2</v>
      </c>
      <c r="O7" s="430">
        <f t="shared" si="0"/>
        <v>10.75</v>
      </c>
      <c r="Q7" s="210" t="s">
        <v>146</v>
      </c>
      <c r="R7" s="210"/>
      <c r="S7" s="429"/>
      <c r="T7" s="210" t="s">
        <v>294</v>
      </c>
      <c r="U7" s="210"/>
      <c r="V7" s="210"/>
      <c r="X7" s="648">
        <v>4</v>
      </c>
      <c r="Y7" s="355"/>
      <c r="Z7" s="355"/>
      <c r="AD7" s="665" t="s">
        <v>1067</v>
      </c>
      <c r="AE7" s="666">
        <v>37</v>
      </c>
      <c r="AF7" s="199">
        <v>41866</v>
      </c>
      <c r="AG7" s="199">
        <v>41866</v>
      </c>
      <c r="AH7" s="668" t="s">
        <v>179</v>
      </c>
      <c r="AI7" s="668" t="s">
        <v>1028</v>
      </c>
      <c r="AJ7" s="668" t="s">
        <v>1029</v>
      </c>
      <c r="AK7" s="668">
        <v>106</v>
      </c>
      <c r="AL7" s="666">
        <v>106</v>
      </c>
      <c r="AM7" s="668"/>
      <c r="AN7" s="668" t="s">
        <v>671</v>
      </c>
      <c r="AO7" s="481">
        <v>2</v>
      </c>
      <c r="AP7" s="481">
        <v>8</v>
      </c>
      <c r="AQ7" s="482">
        <v>41871</v>
      </c>
    </row>
    <row r="8" spans="2:43" ht="16.5" customHeight="1">
      <c r="B8" s="403" t="s">
        <v>150</v>
      </c>
      <c r="C8" s="420">
        <v>6.43</v>
      </c>
      <c r="D8" s="421">
        <v>8.52</v>
      </c>
      <c r="E8" s="421">
        <v>7.57</v>
      </c>
      <c r="F8" s="422">
        <v>8.8000000000000007</v>
      </c>
      <c r="G8" s="276"/>
      <c r="I8" s="403" t="s">
        <v>710</v>
      </c>
      <c r="J8" s="426" t="s">
        <v>667</v>
      </c>
      <c r="K8" s="690">
        <v>273</v>
      </c>
      <c r="L8" s="690">
        <v>311</v>
      </c>
      <c r="M8" s="690">
        <v>892</v>
      </c>
      <c r="N8" s="690">
        <v>269</v>
      </c>
      <c r="O8" s="430">
        <f t="shared" si="0"/>
        <v>436.25</v>
      </c>
      <c r="Q8" s="209" t="s">
        <v>977</v>
      </c>
      <c r="R8" s="1168"/>
      <c r="S8" s="1169"/>
      <c r="T8" s="243" t="s">
        <v>150</v>
      </c>
      <c r="U8" s="243"/>
      <c r="V8" s="210"/>
      <c r="X8" s="648">
        <v>6</v>
      </c>
      <c r="Y8" s="355"/>
      <c r="Z8" s="355"/>
      <c r="AD8" s="665" t="s">
        <v>1067</v>
      </c>
      <c r="AE8" s="666">
        <v>37</v>
      </c>
      <c r="AF8" s="199">
        <v>41866</v>
      </c>
      <c r="AG8" s="199">
        <v>41866</v>
      </c>
      <c r="AH8" s="668" t="s">
        <v>225</v>
      </c>
      <c r="AI8" s="668" t="s">
        <v>1028</v>
      </c>
      <c r="AJ8" s="668" t="s">
        <v>639</v>
      </c>
      <c r="AK8" s="668">
        <v>17</v>
      </c>
      <c r="AL8" s="666">
        <v>17</v>
      </c>
      <c r="AM8" s="668" t="s">
        <v>1031</v>
      </c>
      <c r="AN8" s="395" t="s">
        <v>671</v>
      </c>
      <c r="AO8" s="484">
        <v>5</v>
      </c>
      <c r="AP8" s="484">
        <v>35</v>
      </c>
      <c r="AQ8" s="482">
        <v>41873</v>
      </c>
    </row>
    <row r="9" spans="2:43" ht="16.5" customHeight="1">
      <c r="B9" s="403" t="s">
        <v>346</v>
      </c>
      <c r="C9" s="423">
        <v>2.4E-2</v>
      </c>
      <c r="D9" s="424">
        <v>2.3E-2</v>
      </c>
      <c r="E9" s="424">
        <v>2.35E-2</v>
      </c>
      <c r="F9" s="425">
        <v>2.58E-2</v>
      </c>
      <c r="G9" s="276"/>
      <c r="I9" s="656" t="s">
        <v>710</v>
      </c>
      <c r="J9" s="427" t="s">
        <v>668</v>
      </c>
      <c r="K9" s="690">
        <v>131</v>
      </c>
      <c r="L9" s="690">
        <v>87</v>
      </c>
      <c r="M9" s="690">
        <v>2</v>
      </c>
      <c r="N9" s="690">
        <v>85</v>
      </c>
      <c r="O9" s="430">
        <f t="shared" si="0"/>
        <v>76.25</v>
      </c>
      <c r="Q9" s="210"/>
      <c r="R9" s="647" t="s">
        <v>998</v>
      </c>
      <c r="S9" s="242" t="s">
        <v>295</v>
      </c>
      <c r="T9" s="243" t="s">
        <v>149</v>
      </c>
      <c r="U9" s="243"/>
      <c r="V9" s="210"/>
      <c r="X9" s="648">
        <v>8</v>
      </c>
      <c r="Y9" s="355"/>
      <c r="Z9" s="355"/>
      <c r="AD9" s="665" t="s">
        <v>1067</v>
      </c>
      <c r="AE9" s="666">
        <v>37</v>
      </c>
      <c r="AF9" s="199">
        <v>41866</v>
      </c>
      <c r="AG9" s="199">
        <v>41866</v>
      </c>
      <c r="AH9" s="668" t="s">
        <v>173</v>
      </c>
      <c r="AI9" s="668" t="s">
        <v>1028</v>
      </c>
      <c r="AJ9" s="669" t="s">
        <v>641</v>
      </c>
      <c r="AK9" s="668">
        <v>27</v>
      </c>
      <c r="AL9" s="666">
        <v>27</v>
      </c>
      <c r="AM9" s="668"/>
      <c r="AN9" s="668" t="s">
        <v>671</v>
      </c>
      <c r="AO9" s="481">
        <v>2</v>
      </c>
      <c r="AP9" s="481">
        <v>8</v>
      </c>
      <c r="AQ9" s="482">
        <v>41870</v>
      </c>
    </row>
    <row r="10" spans="2:43" ht="16.5" customHeight="1">
      <c r="B10" s="403" t="s">
        <v>347</v>
      </c>
      <c r="C10" s="420">
        <v>10.39</v>
      </c>
      <c r="D10" s="421">
        <v>8.61</v>
      </c>
      <c r="E10" s="421">
        <v>7.82</v>
      </c>
      <c r="F10" s="422">
        <v>8.36</v>
      </c>
      <c r="G10" s="276"/>
      <c r="I10" s="656" t="s">
        <v>710</v>
      </c>
      <c r="J10" s="427" t="s">
        <v>669</v>
      </c>
      <c r="K10" s="690">
        <v>20</v>
      </c>
      <c r="L10" s="690">
        <v>16</v>
      </c>
      <c r="M10" s="690">
        <v>26</v>
      </c>
      <c r="N10" s="690">
        <v>5</v>
      </c>
      <c r="O10" s="430">
        <f t="shared" si="0"/>
        <v>16.75</v>
      </c>
      <c r="Q10" s="210" t="s">
        <v>992</v>
      </c>
      <c r="R10" s="210"/>
      <c r="S10" s="210"/>
      <c r="T10" s="243" t="s">
        <v>148</v>
      </c>
      <c r="U10" s="243"/>
      <c r="V10" s="210"/>
      <c r="X10" s="648">
        <v>10</v>
      </c>
      <c r="Y10" s="611"/>
      <c r="Z10" s="611"/>
      <c r="AD10" s="665" t="s">
        <v>1068</v>
      </c>
      <c r="AE10" s="666">
        <v>63</v>
      </c>
      <c r="AF10" s="199">
        <v>41866</v>
      </c>
      <c r="AG10" s="199">
        <v>41866</v>
      </c>
      <c r="AH10" s="667" t="s">
        <v>197</v>
      </c>
      <c r="AI10" s="668" t="s">
        <v>1028</v>
      </c>
      <c r="AJ10" s="669" t="s">
        <v>640</v>
      </c>
      <c r="AK10" s="668">
        <v>892</v>
      </c>
      <c r="AL10" s="666">
        <v>892</v>
      </c>
      <c r="AM10" s="668"/>
      <c r="AN10" s="395" t="s">
        <v>671</v>
      </c>
      <c r="AO10" s="481">
        <v>6</v>
      </c>
      <c r="AP10" s="481">
        <v>42</v>
      </c>
      <c r="AQ10" s="482">
        <v>41870</v>
      </c>
    </row>
    <row r="11" spans="2:43" ht="16.5" customHeight="1">
      <c r="B11" s="194"/>
      <c r="C11" s="1166" t="s">
        <v>355</v>
      </c>
      <c r="D11" s="1166"/>
      <c r="E11" s="1166"/>
      <c r="F11" s="1167"/>
      <c r="G11" s="54"/>
      <c r="I11" s="656" t="s">
        <v>710</v>
      </c>
      <c r="J11" s="427" t="s">
        <v>670</v>
      </c>
      <c r="K11" s="690">
        <v>4</v>
      </c>
      <c r="L11" s="690">
        <v>8</v>
      </c>
      <c r="M11" s="690">
        <v>735</v>
      </c>
      <c r="N11" s="690">
        <v>2</v>
      </c>
      <c r="O11" s="430">
        <f t="shared" si="0"/>
        <v>187.25</v>
      </c>
      <c r="P11" s="98"/>
      <c r="Q11" s="210" t="s">
        <v>993</v>
      </c>
      <c r="R11" s="210"/>
      <c r="S11" s="210"/>
      <c r="T11" s="243" t="s">
        <v>147</v>
      </c>
      <c r="U11" s="243"/>
      <c r="V11" s="210"/>
      <c r="X11" s="648">
        <v>12</v>
      </c>
      <c r="Y11" s="611"/>
      <c r="Z11" s="611"/>
      <c r="AD11" s="665" t="s">
        <v>1068</v>
      </c>
      <c r="AE11" s="666">
        <v>63</v>
      </c>
      <c r="AF11" s="199">
        <v>41866</v>
      </c>
      <c r="AG11" s="199">
        <v>41866</v>
      </c>
      <c r="AH11" s="668" t="s">
        <v>179</v>
      </c>
      <c r="AI11" s="668" t="s">
        <v>1028</v>
      </c>
      <c r="AJ11" s="668" t="s">
        <v>1029</v>
      </c>
      <c r="AK11" s="668"/>
      <c r="AL11" s="666"/>
      <c r="AM11" s="668" t="s">
        <v>1033</v>
      </c>
      <c r="AN11" s="668" t="s">
        <v>671</v>
      </c>
      <c r="AO11" s="481">
        <v>2</v>
      </c>
      <c r="AP11" s="481">
        <v>8</v>
      </c>
      <c r="AQ11" s="482">
        <v>41871</v>
      </c>
    </row>
    <row r="12" spans="2:43" ht="16.5" customHeight="1">
      <c r="B12" s="404" t="s">
        <v>146</v>
      </c>
      <c r="C12" s="409">
        <v>0.4145833333333333</v>
      </c>
      <c r="D12" s="409">
        <v>0.42777777777777781</v>
      </c>
      <c r="E12" s="252">
        <v>0.40972222222222227</v>
      </c>
      <c r="F12" s="252">
        <v>0.40972222222222227</v>
      </c>
      <c r="G12" s="275"/>
      <c r="I12" s="428" t="s">
        <v>365</v>
      </c>
      <c r="J12" s="426" t="s">
        <v>667</v>
      </c>
      <c r="K12" s="690">
        <v>363</v>
      </c>
      <c r="L12" s="690">
        <v>297</v>
      </c>
      <c r="M12" s="690">
        <v>326</v>
      </c>
      <c r="N12" s="690">
        <v>246</v>
      </c>
      <c r="O12" s="430">
        <f t="shared" si="0"/>
        <v>308</v>
      </c>
      <c r="P12" s="98"/>
      <c r="X12" s="648">
        <v>14</v>
      </c>
      <c r="Y12" s="611"/>
      <c r="Z12" s="611"/>
      <c r="AD12" s="665" t="s">
        <v>1068</v>
      </c>
      <c r="AE12" s="666">
        <v>63</v>
      </c>
      <c r="AF12" s="199">
        <v>41866</v>
      </c>
      <c r="AG12" s="199">
        <v>41866</v>
      </c>
      <c r="AH12" s="668" t="s">
        <v>225</v>
      </c>
      <c r="AI12" s="668" t="s">
        <v>1028</v>
      </c>
      <c r="AJ12" s="668" t="s">
        <v>639</v>
      </c>
      <c r="AK12" s="668">
        <v>26</v>
      </c>
      <c r="AL12" s="666">
        <v>26</v>
      </c>
      <c r="AM12" s="668" t="s">
        <v>1031</v>
      </c>
      <c r="AN12" s="395" t="s">
        <v>671</v>
      </c>
      <c r="AO12" s="484">
        <v>5</v>
      </c>
      <c r="AP12" s="484">
        <v>35</v>
      </c>
      <c r="AQ12" s="482">
        <v>41873</v>
      </c>
    </row>
    <row r="13" spans="2:43" ht="16.5" customHeight="1">
      <c r="B13" s="404" t="s">
        <v>345</v>
      </c>
      <c r="C13" s="410">
        <v>7.5</v>
      </c>
      <c r="D13" s="410">
        <v>8.3000000000000007</v>
      </c>
      <c r="E13" s="410">
        <v>7.4</v>
      </c>
      <c r="F13" s="422">
        <v>6.8</v>
      </c>
      <c r="G13" s="276"/>
      <c r="I13" s="428" t="s">
        <v>365</v>
      </c>
      <c r="J13" s="427" t="s">
        <v>669</v>
      </c>
      <c r="K13" s="690">
        <v>130</v>
      </c>
      <c r="L13" s="690">
        <v>112</v>
      </c>
      <c r="M13" s="690">
        <v>106</v>
      </c>
      <c r="N13" s="690">
        <v>97</v>
      </c>
      <c r="O13" s="430">
        <f t="shared" si="0"/>
        <v>111.25</v>
      </c>
      <c r="P13" s="98"/>
      <c r="Q13" s="1170" t="s">
        <v>994</v>
      </c>
      <c r="R13" s="1171"/>
      <c r="S13" s="1171"/>
      <c r="T13" s="1171"/>
      <c r="U13" s="1171"/>
      <c r="V13" s="1172"/>
      <c r="X13" s="648">
        <v>16</v>
      </c>
      <c r="Y13" s="596"/>
      <c r="Z13" s="596"/>
      <c r="AD13" s="665" t="s">
        <v>1068</v>
      </c>
      <c r="AE13" s="666">
        <v>63</v>
      </c>
      <c r="AF13" s="199">
        <v>41866</v>
      </c>
      <c r="AG13" s="199">
        <v>41866</v>
      </c>
      <c r="AH13" s="668" t="s">
        <v>173</v>
      </c>
      <c r="AI13" s="668" t="s">
        <v>1028</v>
      </c>
      <c r="AJ13" s="669" t="s">
        <v>641</v>
      </c>
      <c r="AK13" s="668">
        <v>735</v>
      </c>
      <c r="AL13" s="666">
        <v>735</v>
      </c>
      <c r="AM13" s="668"/>
      <c r="AN13" s="668" t="s">
        <v>671</v>
      </c>
      <c r="AO13" s="481">
        <v>2</v>
      </c>
      <c r="AP13" s="481">
        <v>8</v>
      </c>
      <c r="AQ13" s="482">
        <v>41870</v>
      </c>
    </row>
    <row r="14" spans="2:43" ht="16.5" customHeight="1">
      <c r="B14" s="404" t="s">
        <v>150</v>
      </c>
      <c r="C14" s="410">
        <v>5.75</v>
      </c>
      <c r="D14" s="410">
        <v>7.29</v>
      </c>
      <c r="E14" s="410">
        <v>7.23</v>
      </c>
      <c r="F14" s="422">
        <v>7.35</v>
      </c>
      <c r="G14" s="276"/>
      <c r="I14" s="428" t="s">
        <v>365</v>
      </c>
      <c r="J14" s="427" t="s">
        <v>668</v>
      </c>
      <c r="K14" s="690">
        <v>17</v>
      </c>
      <c r="L14" s="690">
        <v>17</v>
      </c>
      <c r="M14" s="690">
        <v>17</v>
      </c>
      <c r="N14" s="690">
        <v>5</v>
      </c>
      <c r="O14" s="430">
        <f t="shared" si="0"/>
        <v>14</v>
      </c>
      <c r="P14" s="98"/>
      <c r="Q14" s="210" t="s">
        <v>997</v>
      </c>
      <c r="R14" s="1173"/>
      <c r="S14" s="1174"/>
      <c r="T14" s="210" t="s">
        <v>146</v>
      </c>
      <c r="U14" s="210"/>
      <c r="V14" s="210"/>
      <c r="X14" s="648">
        <v>18</v>
      </c>
      <c r="Y14" s="596"/>
      <c r="Z14" s="596"/>
      <c r="AD14" s="665" t="s">
        <v>1069</v>
      </c>
      <c r="AE14" s="666">
        <v>65</v>
      </c>
      <c r="AF14" s="199">
        <v>41866</v>
      </c>
      <c r="AG14" s="199">
        <v>41866</v>
      </c>
      <c r="AH14" s="667" t="s">
        <v>197</v>
      </c>
      <c r="AI14" s="668" t="s">
        <v>1028</v>
      </c>
      <c r="AJ14" s="669" t="s">
        <v>640</v>
      </c>
      <c r="AK14" s="668">
        <v>250</v>
      </c>
      <c r="AL14" s="666">
        <v>250</v>
      </c>
      <c r="AM14" s="668"/>
      <c r="AN14" s="395" t="s">
        <v>671</v>
      </c>
      <c r="AO14" s="481">
        <v>6</v>
      </c>
      <c r="AP14" s="481">
        <v>42</v>
      </c>
      <c r="AQ14" s="482">
        <v>41870</v>
      </c>
    </row>
    <row r="15" spans="2:43" ht="16.5" customHeight="1">
      <c r="B15" s="404" t="s">
        <v>346</v>
      </c>
      <c r="C15" s="411">
        <v>2.4E-2</v>
      </c>
      <c r="D15" s="411">
        <v>2.3E-2</v>
      </c>
      <c r="E15" s="411">
        <v>2.3199999999999998E-2</v>
      </c>
      <c r="F15" s="425">
        <v>2.35E-2</v>
      </c>
      <c r="G15" s="276"/>
      <c r="I15" s="428" t="s">
        <v>365</v>
      </c>
      <c r="J15" s="427" t="s">
        <v>670</v>
      </c>
      <c r="K15" s="690">
        <v>4</v>
      </c>
      <c r="L15" s="690">
        <v>10</v>
      </c>
      <c r="M15" s="690">
        <v>27</v>
      </c>
      <c r="N15" s="690">
        <v>2</v>
      </c>
      <c r="O15" s="430">
        <f t="shared" si="0"/>
        <v>10.75</v>
      </c>
      <c r="Q15" s="1144" t="s">
        <v>999</v>
      </c>
      <c r="R15" s="1145"/>
      <c r="S15" s="210"/>
      <c r="T15" s="210" t="s">
        <v>296</v>
      </c>
      <c r="U15" s="210"/>
      <c r="V15" s="210"/>
      <c r="X15" s="648">
        <v>20</v>
      </c>
      <c r="Y15" s="596"/>
      <c r="Z15" s="596"/>
      <c r="AD15" s="665" t="s">
        <v>1069</v>
      </c>
      <c r="AE15" s="666">
        <v>65</v>
      </c>
      <c r="AF15" s="199">
        <v>41866</v>
      </c>
      <c r="AG15" s="199">
        <v>41866</v>
      </c>
      <c r="AH15" s="668" t="s">
        <v>179</v>
      </c>
      <c r="AI15" s="668" t="s">
        <v>1028</v>
      </c>
      <c r="AJ15" s="668" t="s">
        <v>1029</v>
      </c>
      <c r="AK15" s="668">
        <v>92</v>
      </c>
      <c r="AL15" s="666">
        <v>92</v>
      </c>
      <c r="AM15" s="668"/>
      <c r="AN15" s="668" t="s">
        <v>671</v>
      </c>
      <c r="AO15" s="481">
        <v>2</v>
      </c>
      <c r="AP15" s="481">
        <v>8</v>
      </c>
      <c r="AQ15" s="482">
        <v>41871</v>
      </c>
    </row>
    <row r="16" spans="2:43" ht="16.5" customHeight="1">
      <c r="B16" s="404" t="s">
        <v>347</v>
      </c>
      <c r="C16" s="410">
        <v>9.3000000000000007</v>
      </c>
      <c r="D16" s="410">
        <v>8.44</v>
      </c>
      <c r="E16" s="410">
        <v>7.83</v>
      </c>
      <c r="F16" s="422">
        <v>7.92</v>
      </c>
      <c r="G16" s="276"/>
      <c r="I16" s="1159" t="s">
        <v>666</v>
      </c>
      <c r="J16" s="1159"/>
      <c r="K16" s="1159"/>
      <c r="L16" s="1159"/>
      <c r="M16" s="1159"/>
      <c r="N16" s="1159"/>
      <c r="O16" s="1159"/>
      <c r="Q16" s="210"/>
      <c r="R16" s="241" t="s">
        <v>164</v>
      </c>
      <c r="S16" s="242" t="s">
        <v>295</v>
      </c>
      <c r="T16" s="210" t="s">
        <v>294</v>
      </c>
      <c r="U16" s="638"/>
      <c r="V16" s="639"/>
      <c r="X16" s="648">
        <v>22</v>
      </c>
      <c r="Y16" s="596"/>
      <c r="Z16" s="596"/>
      <c r="AD16" s="665" t="s">
        <v>1069</v>
      </c>
      <c r="AE16" s="666">
        <v>65</v>
      </c>
      <c r="AF16" s="199">
        <v>41866</v>
      </c>
      <c r="AG16" s="199">
        <v>41866</v>
      </c>
      <c r="AH16" s="668" t="s">
        <v>225</v>
      </c>
      <c r="AI16" s="668" t="s">
        <v>1028</v>
      </c>
      <c r="AJ16" s="668" t="s">
        <v>639</v>
      </c>
      <c r="AK16" s="668">
        <v>17</v>
      </c>
      <c r="AL16" s="666">
        <v>17</v>
      </c>
      <c r="AM16" s="668" t="s">
        <v>1031</v>
      </c>
      <c r="AN16" s="395" t="s">
        <v>671</v>
      </c>
      <c r="AO16" s="484">
        <v>5</v>
      </c>
      <c r="AP16" s="484">
        <v>35</v>
      </c>
      <c r="AQ16" s="482">
        <v>41873</v>
      </c>
    </row>
    <row r="17" spans="2:43" ht="16.5" customHeight="1">
      <c r="B17" s="194"/>
      <c r="C17" s="1166" t="s">
        <v>349</v>
      </c>
      <c r="D17" s="1166"/>
      <c r="E17" s="1166"/>
      <c r="F17" s="1167"/>
      <c r="G17" s="54"/>
      <c r="I17" s="347" t="s">
        <v>363</v>
      </c>
      <c r="J17" s="426" t="s">
        <v>667</v>
      </c>
      <c r="K17" s="690">
        <v>442</v>
      </c>
      <c r="L17" s="690">
        <v>170</v>
      </c>
      <c r="M17" s="690">
        <v>892</v>
      </c>
      <c r="N17" s="690">
        <v>5</v>
      </c>
      <c r="O17" s="430">
        <f t="shared" ref="O17:O20" si="1">AVERAGE(K17:N17)</f>
        <v>377.25</v>
      </c>
      <c r="Q17" s="158">
        <v>2</v>
      </c>
      <c r="R17" s="210"/>
      <c r="S17" s="210"/>
      <c r="T17" s="243" t="s">
        <v>150</v>
      </c>
      <c r="U17" s="243"/>
      <c r="V17" s="210"/>
      <c r="X17" s="648">
        <v>24</v>
      </c>
      <c r="Y17" s="596"/>
      <c r="Z17" s="596"/>
      <c r="AD17" s="665" t="s">
        <v>1069</v>
      </c>
      <c r="AE17" s="666">
        <v>65</v>
      </c>
      <c r="AF17" s="199">
        <v>41866</v>
      </c>
      <c r="AG17" s="199">
        <v>41866</v>
      </c>
      <c r="AH17" s="668" t="s">
        <v>173</v>
      </c>
      <c r="AI17" s="668" t="s">
        <v>1028</v>
      </c>
      <c r="AJ17" s="669" t="s">
        <v>641</v>
      </c>
      <c r="AK17" s="668">
        <v>11</v>
      </c>
      <c r="AL17" s="666">
        <v>11</v>
      </c>
      <c r="AM17" s="668"/>
      <c r="AN17" s="668" t="s">
        <v>671</v>
      </c>
      <c r="AO17" s="481">
        <v>2</v>
      </c>
      <c r="AP17" s="481">
        <v>8</v>
      </c>
      <c r="AQ17" s="482">
        <v>41870</v>
      </c>
    </row>
    <row r="18" spans="2:43" ht="16.5" customHeight="1">
      <c r="B18" s="403" t="s">
        <v>146</v>
      </c>
      <c r="C18" s="412">
        <v>0.39583333333333331</v>
      </c>
      <c r="D18" s="252">
        <v>0.41180555555555554</v>
      </c>
      <c r="E18" s="252">
        <v>0.3923611111111111</v>
      </c>
      <c r="F18" s="252">
        <v>0.38750000000000001</v>
      </c>
      <c r="G18" s="54"/>
      <c r="I18" s="347" t="s">
        <v>363</v>
      </c>
      <c r="J18" s="427" t="s">
        <v>669</v>
      </c>
      <c r="K18" s="690">
        <v>4</v>
      </c>
      <c r="L18" s="690">
        <v>7</v>
      </c>
      <c r="M18" s="690">
        <v>2</v>
      </c>
      <c r="N18" s="690">
        <v>2</v>
      </c>
      <c r="O18" s="430">
        <f t="shared" si="1"/>
        <v>3.75</v>
      </c>
      <c r="Q18" s="158">
        <v>4</v>
      </c>
      <c r="R18" s="210"/>
      <c r="S18" s="210"/>
      <c r="T18" s="243" t="s">
        <v>149</v>
      </c>
      <c r="U18" s="243"/>
      <c r="V18" s="210"/>
      <c r="X18" s="648">
        <v>26</v>
      </c>
      <c r="Y18" s="596"/>
      <c r="Z18" s="596"/>
    </row>
    <row r="19" spans="2:43" ht="16.5" customHeight="1">
      <c r="B19" s="403" t="s">
        <v>345</v>
      </c>
      <c r="C19" s="413">
        <v>4.8</v>
      </c>
      <c r="D19" s="410">
        <v>5.9</v>
      </c>
      <c r="E19" s="410">
        <v>5.6</v>
      </c>
      <c r="F19" s="410">
        <v>4.5</v>
      </c>
      <c r="G19" s="54"/>
      <c r="I19" s="347" t="s">
        <v>363</v>
      </c>
      <c r="J19" s="427" t="s">
        <v>668</v>
      </c>
      <c r="K19" s="690">
        <v>19</v>
      </c>
      <c r="L19" s="690">
        <v>40</v>
      </c>
      <c r="M19" s="690">
        <v>26</v>
      </c>
      <c r="N19" s="690">
        <v>12</v>
      </c>
      <c r="O19" s="430">
        <f t="shared" si="1"/>
        <v>24.25</v>
      </c>
      <c r="Q19" s="158">
        <v>6</v>
      </c>
      <c r="R19" s="210"/>
      <c r="S19" s="210"/>
      <c r="T19" s="243" t="s">
        <v>148</v>
      </c>
      <c r="U19" s="243"/>
      <c r="V19" s="210"/>
      <c r="X19" s="355"/>
      <c r="Y19" s="596"/>
      <c r="Z19" s="596"/>
      <c r="AD19" s="665" t="s">
        <v>1070</v>
      </c>
      <c r="AE19" s="666">
        <v>36</v>
      </c>
      <c r="AF19" s="199">
        <v>41838</v>
      </c>
      <c r="AG19" s="199">
        <v>41838</v>
      </c>
      <c r="AH19" s="667" t="s">
        <v>197</v>
      </c>
      <c r="AI19" s="668" t="s">
        <v>1028</v>
      </c>
      <c r="AJ19" s="669" t="s">
        <v>640</v>
      </c>
      <c r="AK19" s="668">
        <v>307</v>
      </c>
      <c r="AL19" s="666">
        <v>307</v>
      </c>
      <c r="AM19" s="668"/>
      <c r="AN19" s="395" t="s">
        <v>671</v>
      </c>
      <c r="AO19" s="481">
        <v>6</v>
      </c>
      <c r="AP19" s="481">
        <v>42</v>
      </c>
      <c r="AQ19" s="482">
        <v>41849</v>
      </c>
    </row>
    <row r="20" spans="2:43" ht="16.5" customHeight="1">
      <c r="B20" s="404" t="s">
        <v>150</v>
      </c>
      <c r="C20" s="413">
        <v>5.82</v>
      </c>
      <c r="D20" s="410">
        <v>7.76</v>
      </c>
      <c r="E20" s="410">
        <v>5.87</v>
      </c>
      <c r="F20" s="410">
        <v>7.45</v>
      </c>
      <c r="G20" s="54"/>
      <c r="I20" s="347" t="s">
        <v>363</v>
      </c>
      <c r="J20" s="427" t="s">
        <v>670</v>
      </c>
      <c r="K20" s="690">
        <v>209</v>
      </c>
      <c r="L20" s="690">
        <v>223</v>
      </c>
      <c r="M20" s="690">
        <v>735</v>
      </c>
      <c r="N20" s="690">
        <v>73</v>
      </c>
      <c r="O20" s="430">
        <f t="shared" si="1"/>
        <v>310</v>
      </c>
      <c r="Q20" s="158">
        <v>8</v>
      </c>
      <c r="R20" s="210"/>
      <c r="S20" s="210"/>
      <c r="T20" s="243" t="s">
        <v>147</v>
      </c>
      <c r="U20" s="243"/>
      <c r="V20" s="210"/>
      <c r="X20" s="355"/>
      <c r="Y20" s="596"/>
      <c r="Z20" s="596"/>
      <c r="AD20" s="665" t="s">
        <v>1070</v>
      </c>
      <c r="AE20" s="666">
        <v>36</v>
      </c>
      <c r="AF20" s="199">
        <v>41838</v>
      </c>
      <c r="AG20" s="199">
        <v>41838</v>
      </c>
      <c r="AH20" s="668" t="s">
        <v>179</v>
      </c>
      <c r="AI20" s="668" t="s">
        <v>1028</v>
      </c>
      <c r="AJ20" s="668" t="s">
        <v>1029</v>
      </c>
      <c r="AK20" s="668">
        <v>84</v>
      </c>
      <c r="AL20" s="666">
        <v>84</v>
      </c>
      <c r="AM20" s="668"/>
      <c r="AN20" s="668" t="s">
        <v>671</v>
      </c>
      <c r="AO20" s="481">
        <v>2</v>
      </c>
      <c r="AP20" s="481">
        <v>8</v>
      </c>
      <c r="AQ20" s="482">
        <v>41838</v>
      </c>
    </row>
    <row r="21" spans="2:43" ht="16.5" customHeight="1">
      <c r="B21" s="656" t="s">
        <v>346</v>
      </c>
      <c r="C21" s="414">
        <v>3.3000000000000002E-2</v>
      </c>
      <c r="D21" s="411">
        <v>4.5999999999999999E-2</v>
      </c>
      <c r="E21" s="411">
        <v>5.0599999999999999E-2</v>
      </c>
      <c r="F21" s="411">
        <v>4.3999999999999997E-2</v>
      </c>
      <c r="G21" s="54"/>
      <c r="I21" s="347"/>
      <c r="J21" s="429"/>
      <c r="K21" s="437"/>
      <c r="L21" s="437"/>
      <c r="M21" s="437"/>
      <c r="N21" s="437"/>
      <c r="O21" s="430"/>
      <c r="Q21" s="158">
        <v>10</v>
      </c>
      <c r="R21" s="210"/>
      <c r="S21" s="210"/>
      <c r="X21" s="596"/>
      <c r="Y21" s="596"/>
      <c r="Z21" s="596"/>
      <c r="AD21" s="665" t="s">
        <v>1070</v>
      </c>
      <c r="AE21" s="666">
        <v>36</v>
      </c>
      <c r="AF21" s="199">
        <v>41838</v>
      </c>
      <c r="AG21" s="199">
        <v>41838</v>
      </c>
      <c r="AH21" s="668" t="s">
        <v>225</v>
      </c>
      <c r="AI21" s="668" t="s">
        <v>1028</v>
      </c>
      <c r="AJ21" s="668" t="s">
        <v>639</v>
      </c>
      <c r="AK21" s="668">
        <v>17</v>
      </c>
      <c r="AL21" s="666">
        <v>17</v>
      </c>
      <c r="AM21" s="668" t="s">
        <v>1031</v>
      </c>
      <c r="AN21" s="395" t="s">
        <v>671</v>
      </c>
      <c r="AO21" s="484">
        <v>5</v>
      </c>
      <c r="AP21" s="484">
        <v>35</v>
      </c>
      <c r="AQ21" s="482">
        <v>41845</v>
      </c>
    </row>
    <row r="22" spans="2:43" ht="16.5" customHeight="1">
      <c r="B22" s="403" t="s">
        <v>347</v>
      </c>
      <c r="C22" s="413">
        <v>3.15</v>
      </c>
      <c r="D22" s="410">
        <v>1.66</v>
      </c>
      <c r="E22" s="410">
        <v>1.63</v>
      </c>
      <c r="F22" s="410">
        <v>0.89</v>
      </c>
      <c r="G22" s="54"/>
      <c r="I22" s="347"/>
      <c r="J22" s="429"/>
      <c r="K22" s="437"/>
      <c r="L22" s="437"/>
      <c r="M22" s="437"/>
      <c r="N22" s="437"/>
      <c r="O22" s="430"/>
      <c r="Q22" s="158">
        <v>12</v>
      </c>
      <c r="R22" s="84"/>
      <c r="S22" s="84"/>
      <c r="X22" s="1150" t="s">
        <v>350</v>
      </c>
      <c r="Y22" s="1151"/>
      <c r="Z22" s="1152"/>
      <c r="AD22" s="665" t="s">
        <v>1070</v>
      </c>
      <c r="AE22" s="666">
        <v>36</v>
      </c>
      <c r="AF22" s="199">
        <v>41838</v>
      </c>
      <c r="AG22" s="199">
        <v>41838</v>
      </c>
      <c r="AH22" s="668" t="s">
        <v>173</v>
      </c>
      <c r="AI22" s="668" t="s">
        <v>1028</v>
      </c>
      <c r="AJ22" s="669" t="s">
        <v>641</v>
      </c>
      <c r="AK22" s="668">
        <v>27</v>
      </c>
      <c r="AL22" s="666">
        <v>27</v>
      </c>
      <c r="AM22" s="668"/>
      <c r="AN22" s="668" t="s">
        <v>671</v>
      </c>
      <c r="AO22" s="481">
        <v>2</v>
      </c>
      <c r="AP22" s="481">
        <v>8</v>
      </c>
      <c r="AQ22" s="482">
        <v>41849</v>
      </c>
    </row>
    <row r="23" spans="2:43" ht="16.5" customHeight="1">
      <c r="B23" s="194"/>
      <c r="C23" s="1177" t="s">
        <v>663</v>
      </c>
      <c r="D23" s="1166"/>
      <c r="E23" s="1166"/>
      <c r="F23" s="1167"/>
      <c r="G23" s="54"/>
      <c r="J23" s="1178" t="s">
        <v>700</v>
      </c>
      <c r="K23" s="1178"/>
      <c r="L23" s="1178"/>
      <c r="M23" s="1178"/>
      <c r="N23" s="1178"/>
      <c r="O23" s="1178"/>
      <c r="X23" s="209" t="s">
        <v>146</v>
      </c>
      <c r="Y23" s="209"/>
      <c r="Z23" s="209"/>
      <c r="AD23" s="665" t="s">
        <v>1071</v>
      </c>
      <c r="AE23" s="666">
        <v>37</v>
      </c>
      <c r="AF23" s="199">
        <v>41838</v>
      </c>
      <c r="AG23" s="199">
        <v>41838</v>
      </c>
      <c r="AH23" s="667" t="s">
        <v>197</v>
      </c>
      <c r="AI23" s="668" t="s">
        <v>1028</v>
      </c>
      <c r="AJ23" s="669" t="s">
        <v>640</v>
      </c>
      <c r="AK23" s="668">
        <v>297</v>
      </c>
      <c r="AL23" s="666">
        <v>297</v>
      </c>
      <c r="AM23" s="668"/>
      <c r="AN23" s="395" t="s">
        <v>671</v>
      </c>
      <c r="AO23" s="481">
        <v>6</v>
      </c>
      <c r="AP23" s="481">
        <v>42</v>
      </c>
      <c r="AQ23" s="482">
        <v>41849</v>
      </c>
    </row>
    <row r="24" spans="2:43" ht="16.5" customHeight="1">
      <c r="B24" s="403" t="s">
        <v>146</v>
      </c>
      <c r="C24" s="412">
        <v>0.40347222222222223</v>
      </c>
      <c r="D24" s="252">
        <v>0.41666666666666669</v>
      </c>
      <c r="E24" s="252">
        <v>0.3979166666666667</v>
      </c>
      <c r="F24" s="252">
        <v>0.39583333333333331</v>
      </c>
      <c r="G24" s="54"/>
      <c r="J24" s="432"/>
      <c r="K24" s="433" t="s">
        <v>316</v>
      </c>
      <c r="L24" s="88" t="s">
        <v>310</v>
      </c>
      <c r="M24" s="88" t="s">
        <v>311</v>
      </c>
      <c r="N24" s="88" t="s">
        <v>76</v>
      </c>
      <c r="O24" s="88" t="s">
        <v>699</v>
      </c>
      <c r="Q24" s="1153" t="s">
        <v>349</v>
      </c>
      <c r="R24" s="1154"/>
      <c r="S24" s="1155"/>
      <c r="T24" s="1153" t="s">
        <v>995</v>
      </c>
      <c r="U24" s="1154"/>
      <c r="V24" s="1155"/>
      <c r="X24" s="209" t="s">
        <v>294</v>
      </c>
      <c r="Y24" s="618"/>
      <c r="Z24" s="619"/>
      <c r="AD24" s="665" t="s">
        <v>1071</v>
      </c>
      <c r="AE24" s="666">
        <v>37</v>
      </c>
      <c r="AF24" s="199">
        <v>41838</v>
      </c>
      <c r="AG24" s="199">
        <v>41838</v>
      </c>
      <c r="AH24" s="668" t="s">
        <v>179</v>
      </c>
      <c r="AI24" s="668" t="s">
        <v>1028</v>
      </c>
      <c r="AJ24" s="668" t="s">
        <v>1029</v>
      </c>
      <c r="AK24" s="668">
        <v>112</v>
      </c>
      <c r="AL24" s="666">
        <v>112</v>
      </c>
      <c r="AM24" s="668"/>
      <c r="AN24" s="668" t="s">
        <v>671</v>
      </c>
      <c r="AO24" s="481">
        <v>2</v>
      </c>
      <c r="AP24" s="481">
        <v>8</v>
      </c>
      <c r="AQ24" s="482">
        <v>41838</v>
      </c>
    </row>
    <row r="25" spans="2:43" ht="16.5" customHeight="1">
      <c r="B25" s="403" t="s">
        <v>345</v>
      </c>
      <c r="C25" s="413">
        <v>4.4000000000000004</v>
      </c>
      <c r="D25" s="410">
        <v>8.6999999999999993</v>
      </c>
      <c r="E25" s="410">
        <v>6.5</v>
      </c>
      <c r="F25" s="194">
        <v>4.4000000000000004</v>
      </c>
      <c r="G25" s="54"/>
      <c r="J25" s="403" t="s">
        <v>689</v>
      </c>
      <c r="K25" s="50">
        <f>(C30*1.983)*30</f>
        <v>29.745000000000001</v>
      </c>
      <c r="L25" s="50">
        <f t="shared" ref="L25:M27" si="2">(D30*1.983)*31</f>
        <v>79.914900000000003</v>
      </c>
      <c r="M25" s="50">
        <f t="shared" si="2"/>
        <v>18.4419</v>
      </c>
      <c r="N25" s="50">
        <f>(F30*1.983)*30</f>
        <v>5.9490000000000007</v>
      </c>
      <c r="O25" s="128">
        <f>SUM(K25:N25)</f>
        <v>134.05080000000001</v>
      </c>
      <c r="Q25" s="629" t="s">
        <v>146</v>
      </c>
      <c r="R25" s="1156"/>
      <c r="S25" s="1157"/>
      <c r="T25" s="629" t="s">
        <v>146</v>
      </c>
      <c r="U25" s="1156"/>
      <c r="V25" s="1157"/>
      <c r="X25" s="460" t="s">
        <v>150</v>
      </c>
      <c r="Y25" s="209"/>
      <c r="Z25" s="209"/>
      <c r="AD25" s="665" t="s">
        <v>1071</v>
      </c>
      <c r="AE25" s="666">
        <v>37</v>
      </c>
      <c r="AF25" s="199">
        <v>41838</v>
      </c>
      <c r="AG25" s="199">
        <v>41838</v>
      </c>
      <c r="AH25" s="668" t="s">
        <v>225</v>
      </c>
      <c r="AI25" s="668" t="s">
        <v>1028</v>
      </c>
      <c r="AJ25" s="668" t="s">
        <v>639</v>
      </c>
      <c r="AK25" s="668">
        <v>17</v>
      </c>
      <c r="AL25" s="666">
        <v>17</v>
      </c>
      <c r="AM25" s="668" t="s">
        <v>1031</v>
      </c>
      <c r="AN25" s="395" t="s">
        <v>671</v>
      </c>
      <c r="AO25" s="484">
        <v>5</v>
      </c>
      <c r="AP25" s="484">
        <v>35</v>
      </c>
      <c r="AQ25" s="482">
        <v>41845</v>
      </c>
    </row>
    <row r="26" spans="2:43" ht="15" customHeight="1">
      <c r="B26" s="403" t="s">
        <v>150</v>
      </c>
      <c r="C26" s="413">
        <v>5.57</v>
      </c>
      <c r="D26" s="410">
        <v>7.3</v>
      </c>
      <c r="E26" s="410">
        <v>6.62</v>
      </c>
      <c r="F26" s="194">
        <v>7.43</v>
      </c>
      <c r="G26" s="54"/>
      <c r="J26" s="403" t="s">
        <v>692</v>
      </c>
      <c r="K26" s="50">
        <f>(C31*1.983)*30</f>
        <v>142.77600000000001</v>
      </c>
      <c r="L26" s="50">
        <f t="shared" si="2"/>
        <v>122.94600000000001</v>
      </c>
      <c r="M26" s="50">
        <f t="shared" si="2"/>
        <v>165.97710000000004</v>
      </c>
      <c r="N26" s="50">
        <f>(F31*1.983)*30</f>
        <v>63.059400000000004</v>
      </c>
      <c r="O26" s="128">
        <f t="shared" ref="O26:O34" si="3">SUM(K26:N26)</f>
        <v>494.75850000000003</v>
      </c>
      <c r="Q26" s="1144" t="s">
        <v>999</v>
      </c>
      <c r="R26" s="1145"/>
      <c r="S26" s="637"/>
      <c r="T26" s="196" t="s">
        <v>996</v>
      </c>
      <c r="U26" s="636"/>
      <c r="V26" s="637"/>
      <c r="X26" s="460" t="s">
        <v>149</v>
      </c>
      <c r="Y26" s="209"/>
      <c r="Z26" s="209"/>
      <c r="AD26" s="665" t="s">
        <v>1071</v>
      </c>
      <c r="AE26" s="666">
        <v>37</v>
      </c>
      <c r="AF26" s="199">
        <v>41838</v>
      </c>
      <c r="AG26" s="199">
        <v>41838</v>
      </c>
      <c r="AH26" s="668" t="s">
        <v>173</v>
      </c>
      <c r="AI26" s="668" t="s">
        <v>1028</v>
      </c>
      <c r="AJ26" s="669" t="s">
        <v>641</v>
      </c>
      <c r="AK26" s="668">
        <v>10</v>
      </c>
      <c r="AL26" s="666">
        <v>10</v>
      </c>
      <c r="AM26" s="668"/>
      <c r="AN26" s="668" t="s">
        <v>671</v>
      </c>
      <c r="AO26" s="481">
        <v>2</v>
      </c>
      <c r="AP26" s="481">
        <v>8</v>
      </c>
      <c r="AQ26" s="482">
        <v>41849</v>
      </c>
    </row>
    <row r="27" spans="2:43" ht="16.5" customHeight="1">
      <c r="B27" s="403" t="s">
        <v>346</v>
      </c>
      <c r="C27" s="414">
        <v>2.3E-2</v>
      </c>
      <c r="D27" s="411">
        <v>2.1999999999999999E-2</v>
      </c>
      <c r="E27" s="411">
        <v>2.3E-2</v>
      </c>
      <c r="F27" s="411">
        <v>2.4E-2</v>
      </c>
      <c r="G27" s="54"/>
      <c r="I27" s="17" t="s">
        <v>694</v>
      </c>
      <c r="J27" s="403" t="s">
        <v>690</v>
      </c>
      <c r="K27" s="50">
        <f>(C32*1.983)*30</f>
        <v>1.2492900000000002</v>
      </c>
      <c r="L27" s="50">
        <f t="shared" si="2"/>
        <v>0.61473</v>
      </c>
      <c r="M27" s="50">
        <f t="shared" si="2"/>
        <v>1.84419</v>
      </c>
      <c r="N27" s="50">
        <f>(F32*1.983)*30</f>
        <v>0.59489999999999998</v>
      </c>
      <c r="O27" s="128">
        <f t="shared" si="3"/>
        <v>4.3031100000000002</v>
      </c>
      <c r="Q27" s="630" t="s">
        <v>162</v>
      </c>
      <c r="R27" s="636"/>
      <c r="S27" s="637"/>
      <c r="T27" s="630" t="s">
        <v>162</v>
      </c>
      <c r="U27" s="636"/>
      <c r="V27" s="637"/>
      <c r="X27" s="460" t="s">
        <v>148</v>
      </c>
      <c r="Y27" s="209"/>
      <c r="Z27" s="209"/>
      <c r="AD27" s="665" t="s">
        <v>1072</v>
      </c>
      <c r="AE27" s="666">
        <v>63</v>
      </c>
      <c r="AF27" s="199">
        <v>41838</v>
      </c>
      <c r="AG27" s="199">
        <v>41838</v>
      </c>
      <c r="AH27" s="667" t="s">
        <v>197</v>
      </c>
      <c r="AI27" s="668" t="s">
        <v>1028</v>
      </c>
      <c r="AJ27" s="669" t="s">
        <v>640</v>
      </c>
      <c r="AK27" s="668">
        <v>170</v>
      </c>
      <c r="AL27" s="666">
        <v>170</v>
      </c>
      <c r="AM27" s="668"/>
      <c r="AN27" s="395" t="s">
        <v>671</v>
      </c>
      <c r="AO27" s="481">
        <v>6</v>
      </c>
      <c r="AP27" s="481">
        <v>42</v>
      </c>
      <c r="AQ27" s="482">
        <v>41849</v>
      </c>
    </row>
    <row r="28" spans="2:43" ht="18.649999999999999" customHeight="1">
      <c r="B28" s="403" t="s">
        <v>347</v>
      </c>
      <c r="C28" s="413">
        <v>10.37</v>
      </c>
      <c r="D28" s="410">
        <v>8.76</v>
      </c>
      <c r="E28" s="410">
        <v>6.39</v>
      </c>
      <c r="F28" s="194">
        <v>8</v>
      </c>
      <c r="G28" s="54"/>
      <c r="J28" s="405" t="s">
        <v>693</v>
      </c>
      <c r="K28" s="50">
        <f>K27*9.5</f>
        <v>11.868255000000001</v>
      </c>
      <c r="L28" s="50">
        <f>L27*9.5</f>
        <v>5.8399349999999997</v>
      </c>
      <c r="M28" s="50">
        <f>M27*9.5</f>
        <v>17.519805000000002</v>
      </c>
      <c r="N28" s="50">
        <f>N27*9.5</f>
        <v>5.6515500000000003</v>
      </c>
      <c r="O28" s="128">
        <f t="shared" si="3"/>
        <v>40.879545000000007</v>
      </c>
      <c r="Q28" s="633" t="s">
        <v>163</v>
      </c>
      <c r="R28" s="633" t="s">
        <v>164</v>
      </c>
      <c r="S28" s="634" t="s">
        <v>165</v>
      </c>
      <c r="T28" s="633" t="s">
        <v>163</v>
      </c>
      <c r="U28" s="633" t="s">
        <v>164</v>
      </c>
      <c r="V28" s="634" t="s">
        <v>165</v>
      </c>
      <c r="X28" s="460" t="s">
        <v>147</v>
      </c>
      <c r="Y28" s="209"/>
      <c r="Z28" s="209"/>
      <c r="AD28" s="665" t="s">
        <v>1072</v>
      </c>
      <c r="AE28" s="666">
        <v>63</v>
      </c>
      <c r="AF28" s="199">
        <v>41838</v>
      </c>
      <c r="AG28" s="199">
        <v>41838</v>
      </c>
      <c r="AH28" s="668" t="s">
        <v>179</v>
      </c>
      <c r="AI28" s="668" t="s">
        <v>1028</v>
      </c>
      <c r="AJ28" s="668" t="s">
        <v>1029</v>
      </c>
      <c r="AK28" s="668">
        <v>7</v>
      </c>
      <c r="AL28" s="666">
        <v>7</v>
      </c>
      <c r="AM28" s="668" t="s">
        <v>1031</v>
      </c>
      <c r="AN28" s="668" t="s">
        <v>671</v>
      </c>
      <c r="AO28" s="481">
        <v>2</v>
      </c>
      <c r="AP28" s="481">
        <v>8</v>
      </c>
      <c r="AQ28" s="482">
        <v>41838</v>
      </c>
    </row>
    <row r="29" spans="2:43" ht="16.5" customHeight="1">
      <c r="B29" s="194"/>
      <c r="C29" s="1177" t="s">
        <v>661</v>
      </c>
      <c r="D29" s="1166"/>
      <c r="E29" s="1166"/>
      <c r="F29" s="1167"/>
      <c r="G29" s="54"/>
      <c r="J29" s="403" t="s">
        <v>701</v>
      </c>
      <c r="K29" s="50">
        <f>(C33*1.983)*30</f>
        <v>142.77600000000001</v>
      </c>
      <c r="L29" s="50">
        <f>(D33*1.983)*31</f>
        <v>116.7987</v>
      </c>
      <c r="M29" s="50">
        <f>(E33*1.983)*31</f>
        <v>129.09330000000003</v>
      </c>
      <c r="N29" s="50">
        <f>(F33*1.983)*30</f>
        <v>58.300200000000004</v>
      </c>
      <c r="O29" s="128">
        <f t="shared" si="3"/>
        <v>446.96820000000002</v>
      </c>
      <c r="Q29" s="635">
        <v>1</v>
      </c>
      <c r="R29" s="631"/>
      <c r="S29" s="632"/>
      <c r="T29" s="635">
        <v>1</v>
      </c>
      <c r="U29" s="69"/>
      <c r="V29" s="50"/>
      <c r="AD29" s="665" t="s">
        <v>1072</v>
      </c>
      <c r="AE29" s="666">
        <v>63</v>
      </c>
      <c r="AF29" s="199">
        <v>41838</v>
      </c>
      <c r="AG29" s="199">
        <v>41838</v>
      </c>
      <c r="AH29" s="668" t="s">
        <v>225</v>
      </c>
      <c r="AI29" s="668" t="s">
        <v>1028</v>
      </c>
      <c r="AJ29" s="668" t="s">
        <v>639</v>
      </c>
      <c r="AK29" s="668">
        <v>40</v>
      </c>
      <c r="AL29" s="666">
        <v>40</v>
      </c>
      <c r="AM29" s="668"/>
      <c r="AN29" s="395" t="s">
        <v>671</v>
      </c>
      <c r="AO29" s="484">
        <v>5</v>
      </c>
      <c r="AP29" s="484">
        <v>35</v>
      </c>
      <c r="AQ29" s="482">
        <v>41845</v>
      </c>
    </row>
    <row r="30" spans="2:43" ht="16.5" customHeight="1">
      <c r="B30" s="403" t="s">
        <v>689</v>
      </c>
      <c r="C30" s="413">
        <v>0.5</v>
      </c>
      <c r="D30" s="410">
        <v>1.3</v>
      </c>
      <c r="E30" s="410">
        <v>0.3</v>
      </c>
      <c r="F30" s="410">
        <v>0.1</v>
      </c>
      <c r="G30" s="54"/>
      <c r="I30" s="431">
        <v>2.7230000000000002E-3</v>
      </c>
      <c r="J30" s="1180" t="s">
        <v>698</v>
      </c>
      <c r="K30" s="1180"/>
      <c r="L30" s="1180"/>
      <c r="M30" s="1180"/>
      <c r="N30" s="1180"/>
      <c r="O30" s="1180"/>
      <c r="P30" s="17"/>
      <c r="Q30" s="635"/>
      <c r="R30" s="631"/>
      <c r="S30" s="631"/>
      <c r="T30" s="635">
        <v>2</v>
      </c>
      <c r="U30" s="69"/>
      <c r="V30" s="69"/>
      <c r="AD30" s="665" t="s">
        <v>1072</v>
      </c>
      <c r="AE30" s="666">
        <v>63</v>
      </c>
      <c r="AF30" s="199">
        <v>41838</v>
      </c>
      <c r="AG30" s="199">
        <v>41838</v>
      </c>
      <c r="AH30" s="668" t="s">
        <v>173</v>
      </c>
      <c r="AI30" s="668" t="s">
        <v>1028</v>
      </c>
      <c r="AJ30" s="669" t="s">
        <v>641</v>
      </c>
      <c r="AK30" s="668">
        <v>223</v>
      </c>
      <c r="AL30" s="666">
        <v>223</v>
      </c>
      <c r="AM30" s="668"/>
      <c r="AN30" s="668" t="s">
        <v>671</v>
      </c>
      <c r="AO30" s="481">
        <v>2</v>
      </c>
      <c r="AP30" s="481">
        <v>8</v>
      </c>
      <c r="AQ30" s="482">
        <v>41849</v>
      </c>
    </row>
    <row r="31" spans="2:43" ht="16.5" customHeight="1">
      <c r="B31" s="403" t="s">
        <v>692</v>
      </c>
      <c r="C31" s="413">
        <v>2.4</v>
      </c>
      <c r="D31" s="410">
        <v>2</v>
      </c>
      <c r="E31" s="410">
        <v>2.7</v>
      </c>
      <c r="F31" s="410">
        <v>1.06</v>
      </c>
      <c r="G31" s="54"/>
      <c r="J31" s="403" t="s">
        <v>689</v>
      </c>
      <c r="K31" s="677">
        <f>K25*$I$30*K7</f>
        <v>0.48597381000000006</v>
      </c>
      <c r="L31" s="677">
        <f>L25*$I$30*L7</f>
        <v>5.8754233629000003</v>
      </c>
      <c r="M31" s="677">
        <f>M25*$I$30*M7</f>
        <v>0.40173834960000004</v>
      </c>
      <c r="N31" s="677">
        <f>N25*$I$30*N7</f>
        <v>3.2398254000000008E-2</v>
      </c>
      <c r="O31" s="128">
        <f t="shared" si="3"/>
        <v>6.795533776500001</v>
      </c>
      <c r="Q31" s="349" t="s">
        <v>149</v>
      </c>
      <c r="R31" s="69"/>
      <c r="S31" s="69"/>
      <c r="T31" s="349" t="s">
        <v>149</v>
      </c>
      <c r="U31" s="69"/>
      <c r="V31" s="69"/>
      <c r="AD31" s="665" t="s">
        <v>1073</v>
      </c>
      <c r="AE31" s="666">
        <v>65</v>
      </c>
      <c r="AF31" s="199">
        <v>41838</v>
      </c>
      <c r="AG31" s="199">
        <v>41838</v>
      </c>
      <c r="AH31" s="667" t="s">
        <v>197</v>
      </c>
      <c r="AI31" s="668" t="s">
        <v>1028</v>
      </c>
      <c r="AJ31" s="669" t="s">
        <v>640</v>
      </c>
      <c r="AK31" s="668">
        <v>311</v>
      </c>
      <c r="AL31" s="666">
        <v>311</v>
      </c>
      <c r="AM31" s="668"/>
      <c r="AN31" s="395" t="s">
        <v>671</v>
      </c>
      <c r="AO31" s="481">
        <v>6</v>
      </c>
      <c r="AP31" s="481">
        <v>42</v>
      </c>
      <c r="AQ31" s="482">
        <v>41849</v>
      </c>
    </row>
    <row r="32" spans="2:43" ht="16.5" customHeight="1">
      <c r="B32" s="403" t="s">
        <v>690</v>
      </c>
      <c r="C32" s="414">
        <v>2.1000000000000001E-2</v>
      </c>
      <c r="D32" s="411">
        <v>0.01</v>
      </c>
      <c r="E32" s="411">
        <v>0.03</v>
      </c>
      <c r="F32" s="411">
        <v>0.01</v>
      </c>
      <c r="G32" s="54"/>
      <c r="J32" s="403" t="s">
        <v>692</v>
      </c>
      <c r="K32" s="677">
        <f>K26*$I$30*K11</f>
        <v>1.5551161920000003</v>
      </c>
      <c r="L32" s="677">
        <f>L26*$I$30*L11</f>
        <v>2.6782556640000004</v>
      </c>
      <c r="M32" s="677">
        <f>M26*$I$30*M11</f>
        <v>332.18739782550006</v>
      </c>
      <c r="N32" s="677">
        <f>N26*$I$30*N11</f>
        <v>0.34342149240000003</v>
      </c>
      <c r="O32" s="128">
        <f t="shared" si="3"/>
        <v>336.76419117390009</v>
      </c>
      <c r="Q32" s="349" t="s">
        <v>150</v>
      </c>
      <c r="R32" s="69"/>
      <c r="S32" s="69"/>
      <c r="T32" s="349" t="s">
        <v>150</v>
      </c>
      <c r="U32" s="69"/>
      <c r="V32" s="69"/>
      <c r="AD32" s="665" t="s">
        <v>1073</v>
      </c>
      <c r="AE32" s="666">
        <v>65</v>
      </c>
      <c r="AF32" s="199">
        <v>41838</v>
      </c>
      <c r="AG32" s="199">
        <v>41838</v>
      </c>
      <c r="AH32" s="668" t="s">
        <v>179</v>
      </c>
      <c r="AI32" s="668" t="s">
        <v>1028</v>
      </c>
      <c r="AJ32" s="668" t="s">
        <v>1029</v>
      </c>
      <c r="AK32" s="668">
        <v>87</v>
      </c>
      <c r="AL32" s="666">
        <v>87</v>
      </c>
      <c r="AM32" s="668"/>
      <c r="AN32" s="668" t="s">
        <v>671</v>
      </c>
      <c r="AO32" s="481">
        <v>2</v>
      </c>
      <c r="AP32" s="481">
        <v>8</v>
      </c>
      <c r="AQ32" s="482">
        <v>41838</v>
      </c>
    </row>
    <row r="33" spans="2:43" ht="16.5" customHeight="1">
      <c r="B33" s="403" t="s">
        <v>691</v>
      </c>
      <c r="C33" s="413">
        <v>2.4</v>
      </c>
      <c r="D33" s="411">
        <v>1.9</v>
      </c>
      <c r="E33" s="410">
        <v>2.1</v>
      </c>
      <c r="F33" s="410">
        <v>0.98</v>
      </c>
      <c r="G33" s="54"/>
      <c r="J33" s="405" t="s">
        <v>693</v>
      </c>
      <c r="K33" s="677">
        <f>K28*$I$30*K20</f>
        <v>6.754306998285001</v>
      </c>
      <c r="L33" s="677">
        <f>L28*$I$30*L17</f>
        <v>2.7033643108500001</v>
      </c>
      <c r="M33" s="677">
        <f>M28*$I$30*M17</f>
        <v>42.554134681380006</v>
      </c>
      <c r="N33" s="677">
        <f>N28*$I$30*N17</f>
        <v>7.6945853250000015E-2</v>
      </c>
      <c r="O33" s="128">
        <f t="shared" si="3"/>
        <v>52.08875184376501</v>
      </c>
      <c r="Q33" s="349" t="s">
        <v>147</v>
      </c>
      <c r="R33" s="50"/>
      <c r="S33" s="50"/>
      <c r="T33" s="349" t="s">
        <v>147</v>
      </c>
      <c r="U33" s="50"/>
      <c r="V33" s="50"/>
      <c r="AD33" s="665" t="s">
        <v>1073</v>
      </c>
      <c r="AE33" s="666">
        <v>65</v>
      </c>
      <c r="AF33" s="199">
        <v>41838</v>
      </c>
      <c r="AG33" s="199">
        <v>41838</v>
      </c>
      <c r="AH33" s="668" t="s">
        <v>225</v>
      </c>
      <c r="AI33" s="668" t="s">
        <v>1028</v>
      </c>
      <c r="AJ33" s="668" t="s">
        <v>639</v>
      </c>
      <c r="AK33" s="668">
        <v>16</v>
      </c>
      <c r="AL33" s="666">
        <v>16</v>
      </c>
      <c r="AM33" s="668" t="s">
        <v>1031</v>
      </c>
      <c r="AN33" s="395" t="s">
        <v>671</v>
      </c>
      <c r="AO33" s="484">
        <v>5</v>
      </c>
      <c r="AP33" s="484">
        <v>35</v>
      </c>
      <c r="AQ33" s="482">
        <v>41845</v>
      </c>
    </row>
    <row r="34" spans="2:43" ht="16.5" customHeight="1">
      <c r="B34" s="194"/>
      <c r="C34" s="1177" t="s">
        <v>664</v>
      </c>
      <c r="D34" s="1166"/>
      <c r="E34" s="1166"/>
      <c r="F34" s="1167"/>
      <c r="G34" s="54"/>
      <c r="J34" s="403" t="s">
        <v>691</v>
      </c>
      <c r="K34" s="677">
        <f>K29*$I$30*K11</f>
        <v>1.5551161920000003</v>
      </c>
      <c r="L34" s="677">
        <f t="shared" ref="L34:N34" si="4">L29*$I$30*L11</f>
        <v>2.5443428807999999</v>
      </c>
      <c r="M34" s="677">
        <f t="shared" si="4"/>
        <v>258.36797608650005</v>
      </c>
      <c r="N34" s="677">
        <f t="shared" si="4"/>
        <v>0.31750288920000003</v>
      </c>
      <c r="O34" s="128">
        <f t="shared" si="3"/>
        <v>262.78493804850007</v>
      </c>
      <c r="Q34" s="349" t="s">
        <v>148</v>
      </c>
      <c r="R34" s="50"/>
      <c r="S34" s="50"/>
      <c r="T34" s="349" t="s">
        <v>148</v>
      </c>
      <c r="U34" s="50"/>
      <c r="V34" s="50"/>
      <c r="AD34" s="665" t="s">
        <v>1073</v>
      </c>
      <c r="AE34" s="666">
        <v>65</v>
      </c>
      <c r="AF34" s="199">
        <v>41838</v>
      </c>
      <c r="AG34" s="199">
        <v>41838</v>
      </c>
      <c r="AH34" s="668" t="s">
        <v>173</v>
      </c>
      <c r="AI34" s="668" t="s">
        <v>1028</v>
      </c>
      <c r="AJ34" s="669" t="s">
        <v>641</v>
      </c>
      <c r="AK34" s="668">
        <v>8</v>
      </c>
      <c r="AL34" s="666">
        <v>8</v>
      </c>
      <c r="AM34" s="668" t="s">
        <v>1031</v>
      </c>
      <c r="AN34" s="668" t="s">
        <v>671</v>
      </c>
      <c r="AO34" s="481">
        <v>2</v>
      </c>
      <c r="AP34" s="481">
        <v>8</v>
      </c>
      <c r="AQ34" s="482">
        <v>41849</v>
      </c>
    </row>
    <row r="35" spans="2:43" ht="16.5" customHeight="1">
      <c r="B35" s="403" t="s">
        <v>687</v>
      </c>
      <c r="C35" s="415">
        <v>0</v>
      </c>
      <c r="D35" s="416">
        <v>0.01</v>
      </c>
      <c r="E35" s="416">
        <v>0.1</v>
      </c>
      <c r="F35" s="416">
        <v>0.1</v>
      </c>
      <c r="G35" s="54"/>
      <c r="J35" s="1181" t="s">
        <v>697</v>
      </c>
      <c r="K35" s="1181"/>
      <c r="L35" s="1181"/>
      <c r="M35" s="1181"/>
      <c r="N35" s="1181"/>
      <c r="O35" s="1181"/>
      <c r="AD35" s="664"/>
      <c r="AE35" s="664"/>
      <c r="AF35" s="477"/>
      <c r="AG35" s="477"/>
      <c r="AH35" s="664"/>
      <c r="AI35" s="664"/>
      <c r="AJ35" s="664"/>
      <c r="AK35" s="664"/>
      <c r="AL35" s="394"/>
      <c r="AM35" s="664"/>
      <c r="AN35" s="664"/>
      <c r="AO35" s="478"/>
      <c r="AP35" s="478"/>
      <c r="AQ35" s="477"/>
    </row>
    <row r="36" spans="2:43" ht="16.5" customHeight="1">
      <c r="B36" s="403" t="s">
        <v>692</v>
      </c>
      <c r="C36" s="415">
        <v>0.15</v>
      </c>
      <c r="D36" s="416">
        <v>0.15</v>
      </c>
      <c r="E36" s="416">
        <v>0.25</v>
      </c>
      <c r="F36" s="416">
        <v>0.4</v>
      </c>
      <c r="G36" s="54"/>
      <c r="J36" s="403" t="s">
        <v>689</v>
      </c>
      <c r="K36" s="678">
        <f>K25*$I$30*K4</f>
        <v>25.675616295000005</v>
      </c>
      <c r="L36" s="678">
        <f>L25*$I$30*L4</f>
        <v>66.8057397189</v>
      </c>
      <c r="M36" s="678">
        <f>M25*$I$30*M4</f>
        <v>14.412363291900002</v>
      </c>
      <c r="N36" s="678">
        <f>N25*$I$30*N4</f>
        <v>4.632950322000001</v>
      </c>
      <c r="O36" s="128">
        <f>SUM(K36:N36)</f>
        <v>111.52666962780002</v>
      </c>
      <c r="Q36" s="1146" t="s">
        <v>1001</v>
      </c>
      <c r="R36" s="1146"/>
      <c r="S36" s="1146" t="s">
        <v>1002</v>
      </c>
      <c r="T36" s="1146"/>
      <c r="U36" s="1146" t="s">
        <v>1003</v>
      </c>
      <c r="V36" s="1146"/>
      <c r="AD36" s="665" t="s">
        <v>1074</v>
      </c>
      <c r="AE36" s="666">
        <v>36</v>
      </c>
      <c r="AF36" s="199">
        <v>41810</v>
      </c>
      <c r="AG36" s="199">
        <v>41810</v>
      </c>
      <c r="AH36" s="667" t="s">
        <v>197</v>
      </c>
      <c r="AI36" s="668" t="s">
        <v>1028</v>
      </c>
      <c r="AJ36" s="669" t="s">
        <v>640</v>
      </c>
      <c r="AK36" s="668">
        <v>317</v>
      </c>
      <c r="AL36" s="666">
        <v>317</v>
      </c>
      <c r="AM36" s="668"/>
      <c r="AN36" s="395" t="s">
        <v>671</v>
      </c>
      <c r="AO36" s="481">
        <v>6</v>
      </c>
      <c r="AP36" s="481">
        <v>42</v>
      </c>
      <c r="AQ36" s="482">
        <v>41816</v>
      </c>
    </row>
    <row r="37" spans="2:43" ht="16.5" customHeight="1">
      <c r="B37" s="403" t="s">
        <v>691</v>
      </c>
      <c r="C37" s="416">
        <v>0.01</v>
      </c>
      <c r="D37" s="416">
        <v>0.05</v>
      </c>
      <c r="E37" s="416">
        <v>0.15</v>
      </c>
      <c r="F37" s="416">
        <v>0.2</v>
      </c>
      <c r="G37" s="54"/>
      <c r="J37" s="403" t="s">
        <v>692</v>
      </c>
      <c r="K37" s="678">
        <f>K26*$I$30*K12</f>
        <v>141.12679442400002</v>
      </c>
      <c r="L37" s="678">
        <f>L26*$I$30*L12</f>
        <v>99.430241526000017</v>
      </c>
      <c r="M37" s="678">
        <f>M26*$I$30*M12</f>
        <v>147.33753971580003</v>
      </c>
      <c r="N37" s="678">
        <f>N26*$I$30*N12</f>
        <v>42.240843565200002</v>
      </c>
      <c r="O37" s="128">
        <f>SUM(K37:N37)</f>
        <v>430.13541923100007</v>
      </c>
      <c r="Q37" s="653" t="s">
        <v>149</v>
      </c>
      <c r="R37" s="50"/>
      <c r="S37" s="653" t="s">
        <v>149</v>
      </c>
      <c r="T37" s="50"/>
      <c r="U37" s="653" t="s">
        <v>149</v>
      </c>
      <c r="V37" s="50"/>
      <c r="AD37" s="665" t="s">
        <v>1074</v>
      </c>
      <c r="AE37" s="666">
        <v>36</v>
      </c>
      <c r="AF37" s="199">
        <v>41810</v>
      </c>
      <c r="AG37" s="199">
        <v>41810</v>
      </c>
      <c r="AH37" s="668" t="s">
        <v>179</v>
      </c>
      <c r="AI37" s="668" t="s">
        <v>1028</v>
      </c>
      <c r="AJ37" s="668" t="s">
        <v>1029</v>
      </c>
      <c r="AK37" s="668">
        <v>133</v>
      </c>
      <c r="AL37" s="666">
        <v>133</v>
      </c>
      <c r="AM37" s="668"/>
      <c r="AN37" s="668" t="s">
        <v>671</v>
      </c>
      <c r="AO37" s="481">
        <v>2</v>
      </c>
      <c r="AP37" s="481">
        <v>8</v>
      </c>
      <c r="AQ37" s="482">
        <v>41815</v>
      </c>
    </row>
    <row r="38" spans="2:43" ht="16.5" customHeight="1">
      <c r="B38" s="405" t="s">
        <v>662</v>
      </c>
      <c r="C38" s="415">
        <v>0.2</v>
      </c>
      <c r="D38" s="416">
        <v>0.05</v>
      </c>
      <c r="E38" s="416">
        <v>0.35</v>
      </c>
      <c r="F38" s="416">
        <v>0.25</v>
      </c>
      <c r="G38" s="54"/>
      <c r="J38" s="405" t="s">
        <v>693</v>
      </c>
      <c r="K38" s="678">
        <f>K28*$I$30*K20</f>
        <v>6.754306998285001</v>
      </c>
      <c r="L38" s="678">
        <f>L28*$I$30*L20</f>
        <v>3.5461778901150001</v>
      </c>
      <c r="M38" s="678">
        <f>M28*$I$30*M20</f>
        <v>35.06422532602501</v>
      </c>
      <c r="N38" s="678">
        <f>N28*$I$30*N20</f>
        <v>1.1234094574500002</v>
      </c>
      <c r="O38" s="128">
        <f>SUM(K38:N38)</f>
        <v>46.488119671875012</v>
      </c>
      <c r="Q38" s="349" t="s">
        <v>150</v>
      </c>
      <c r="R38" s="50"/>
      <c r="S38" s="349" t="s">
        <v>150</v>
      </c>
      <c r="T38" s="50"/>
      <c r="U38" s="349" t="s">
        <v>150</v>
      </c>
      <c r="V38" s="50"/>
      <c r="AD38" s="665" t="s">
        <v>1074</v>
      </c>
      <c r="AE38" s="666">
        <v>36</v>
      </c>
      <c r="AF38" s="199">
        <v>41810</v>
      </c>
      <c r="AG38" s="199">
        <v>41810</v>
      </c>
      <c r="AH38" s="668" t="s">
        <v>225</v>
      </c>
      <c r="AI38" s="668" t="s">
        <v>1028</v>
      </c>
      <c r="AJ38" s="668" t="s">
        <v>639</v>
      </c>
      <c r="AK38" s="668">
        <v>18</v>
      </c>
      <c r="AL38" s="666">
        <v>18</v>
      </c>
      <c r="AM38" s="668" t="s">
        <v>1031</v>
      </c>
      <c r="AN38" s="395" t="s">
        <v>671</v>
      </c>
      <c r="AO38" s="484">
        <v>5</v>
      </c>
      <c r="AP38" s="484">
        <v>35</v>
      </c>
      <c r="AQ38" s="482">
        <v>41813</v>
      </c>
    </row>
    <row r="39" spans="2:43" ht="16.5" customHeight="1">
      <c r="B39" s="50"/>
      <c r="C39" s="1179" t="s">
        <v>686</v>
      </c>
      <c r="D39" s="1179"/>
      <c r="E39" s="1179"/>
      <c r="F39" s="1179"/>
      <c r="G39" s="54"/>
      <c r="J39" s="403" t="s">
        <v>691</v>
      </c>
      <c r="K39" s="678">
        <f>K29*$I$30*K8</f>
        <v>106.13668010400002</v>
      </c>
      <c r="L39" s="678">
        <f>L29*$I$30*L8</f>
        <v>98.911329491099991</v>
      </c>
      <c r="M39" s="678">
        <f>M29*$I$30*M8</f>
        <v>313.55678186280011</v>
      </c>
      <c r="N39" s="678">
        <f>N29*$I$30*N8</f>
        <v>42.704138597400004</v>
      </c>
      <c r="O39" s="128">
        <f>SUM(K39:N39)</f>
        <v>561.30893005530015</v>
      </c>
      <c r="Q39" s="349" t="s">
        <v>147</v>
      </c>
      <c r="R39" s="50"/>
      <c r="S39" s="349" t="s">
        <v>147</v>
      </c>
      <c r="T39" s="50"/>
      <c r="U39" s="349" t="s">
        <v>147</v>
      </c>
      <c r="V39" s="50"/>
      <c r="AD39" s="665" t="s">
        <v>1074</v>
      </c>
      <c r="AE39" s="666">
        <v>36</v>
      </c>
      <c r="AF39" s="199">
        <v>41810</v>
      </c>
      <c r="AG39" s="199">
        <v>41810</v>
      </c>
      <c r="AH39" s="668" t="s">
        <v>173</v>
      </c>
      <c r="AI39" s="668" t="s">
        <v>1028</v>
      </c>
      <c r="AJ39" s="669" t="s">
        <v>641</v>
      </c>
      <c r="AK39" s="668">
        <v>6</v>
      </c>
      <c r="AL39" s="666">
        <v>6</v>
      </c>
      <c r="AM39" s="668" t="s">
        <v>1031</v>
      </c>
      <c r="AN39" s="668" t="s">
        <v>671</v>
      </c>
      <c r="AO39" s="481">
        <v>2</v>
      </c>
      <c r="AP39" s="481">
        <v>8</v>
      </c>
      <c r="AQ39" s="482">
        <v>41816</v>
      </c>
    </row>
    <row r="40" spans="2:43" ht="16.5" customHeight="1">
      <c r="B40" s="403" t="s">
        <v>687</v>
      </c>
      <c r="C40" s="888">
        <v>11</v>
      </c>
      <c r="D40" s="888">
        <v>12</v>
      </c>
      <c r="E40" s="888">
        <v>1</v>
      </c>
      <c r="F40" s="888">
        <v>3</v>
      </c>
      <c r="J40" s="1180" t="s">
        <v>695</v>
      </c>
      <c r="K40" s="1180"/>
      <c r="L40" s="1180"/>
      <c r="M40" s="1180"/>
      <c r="N40" s="1180"/>
      <c r="O40" s="1180"/>
      <c r="Q40" s="349" t="s">
        <v>148</v>
      </c>
      <c r="R40" s="50"/>
      <c r="S40" s="349" t="s">
        <v>148</v>
      </c>
      <c r="T40" s="50"/>
      <c r="U40" s="349" t="s">
        <v>148</v>
      </c>
      <c r="V40" s="50"/>
      <c r="AD40" s="665" t="s">
        <v>1075</v>
      </c>
      <c r="AE40" s="666">
        <v>37</v>
      </c>
      <c r="AF40" s="199">
        <v>41810</v>
      </c>
      <c r="AG40" s="199">
        <v>41810</v>
      </c>
      <c r="AH40" s="667" t="s">
        <v>197</v>
      </c>
      <c r="AI40" s="668" t="s">
        <v>1028</v>
      </c>
      <c r="AJ40" s="669" t="s">
        <v>640</v>
      </c>
      <c r="AK40" s="668">
        <v>363</v>
      </c>
      <c r="AL40" s="666">
        <v>363</v>
      </c>
      <c r="AM40" s="668"/>
      <c r="AN40" s="395" t="s">
        <v>671</v>
      </c>
      <c r="AO40" s="481">
        <v>6</v>
      </c>
      <c r="AP40" s="481">
        <v>42</v>
      </c>
      <c r="AQ40" s="482">
        <v>41816</v>
      </c>
    </row>
    <row r="41" spans="2:43" ht="16.5" customHeight="1">
      <c r="B41" s="403" t="s">
        <v>692</v>
      </c>
      <c r="C41" s="888">
        <v>0</v>
      </c>
      <c r="D41" s="888">
        <v>3</v>
      </c>
      <c r="E41" s="888">
        <v>0</v>
      </c>
      <c r="F41" s="888">
        <v>0</v>
      </c>
      <c r="J41" s="403" t="s">
        <v>689</v>
      </c>
      <c r="K41" s="678">
        <f>K25*$I$30*K5</f>
        <v>10.772419455000001</v>
      </c>
      <c r="L41" s="678">
        <f>L25*$I$30*L5</f>
        <v>18.279094906800001</v>
      </c>
      <c r="M41" s="678">
        <f>M25*$I$30*M5</f>
        <v>4.6199910204000005</v>
      </c>
      <c r="N41" s="678">
        <f>N25*$I$30*N5</f>
        <v>0.98814674700000027</v>
      </c>
      <c r="O41" s="128">
        <f>SUM(K41:N41)</f>
        <v>34.659652129200005</v>
      </c>
      <c r="Q41" s="655"/>
      <c r="R41" s="655"/>
      <c r="S41" s="655"/>
      <c r="T41" s="655"/>
      <c r="U41" s="655"/>
      <c r="V41" s="655"/>
      <c r="AD41" s="665" t="s">
        <v>1075</v>
      </c>
      <c r="AE41" s="666">
        <v>37</v>
      </c>
      <c r="AF41" s="199">
        <v>41810</v>
      </c>
      <c r="AG41" s="199">
        <v>41810</v>
      </c>
      <c r="AH41" s="668" t="s">
        <v>179</v>
      </c>
      <c r="AI41" s="668" t="s">
        <v>1028</v>
      </c>
      <c r="AJ41" s="668" t="s">
        <v>1029</v>
      </c>
      <c r="AK41" s="668">
        <v>130</v>
      </c>
      <c r="AL41" s="666">
        <v>130</v>
      </c>
      <c r="AM41" s="668"/>
      <c r="AN41" s="668" t="s">
        <v>671</v>
      </c>
      <c r="AO41" s="481">
        <v>2</v>
      </c>
      <c r="AP41" s="481">
        <v>8</v>
      </c>
      <c r="AQ41" s="482">
        <v>41815</v>
      </c>
    </row>
    <row r="42" spans="2:43" ht="16.5" customHeight="1">
      <c r="B42" s="403" t="s">
        <v>691</v>
      </c>
      <c r="C42" s="888">
        <v>3</v>
      </c>
      <c r="D42" s="888">
        <v>12</v>
      </c>
      <c r="E42" s="888">
        <v>1</v>
      </c>
      <c r="F42" s="888">
        <v>6</v>
      </c>
      <c r="J42" s="403" t="s">
        <v>692</v>
      </c>
      <c r="K42" s="678">
        <f>K26*$I$30*K14</f>
        <v>6.6092438160000011</v>
      </c>
      <c r="L42" s="678">
        <f>L26*$I$30*L14</f>
        <v>5.6912932860000005</v>
      </c>
      <c r="M42" s="678">
        <f>M26*$I$30*M14</f>
        <v>7.6832459361000014</v>
      </c>
      <c r="N42" s="678">
        <f>N26*$I$30*N14</f>
        <v>0.8585537310000001</v>
      </c>
      <c r="O42" s="128">
        <f>SUM(K42:N42)</f>
        <v>20.842336769100005</v>
      </c>
      <c r="Q42" s="654"/>
      <c r="R42" s="654"/>
      <c r="S42" s="654"/>
      <c r="T42" s="654"/>
      <c r="U42" s="654"/>
      <c r="V42" s="654"/>
      <c r="AD42" s="665" t="s">
        <v>1075</v>
      </c>
      <c r="AE42" s="666">
        <v>37</v>
      </c>
      <c r="AF42" s="199">
        <v>41810</v>
      </c>
      <c r="AG42" s="199">
        <v>41810</v>
      </c>
      <c r="AH42" s="668" t="s">
        <v>225</v>
      </c>
      <c r="AI42" s="668" t="s">
        <v>1028</v>
      </c>
      <c r="AJ42" s="668" t="s">
        <v>639</v>
      </c>
      <c r="AK42" s="668">
        <v>17</v>
      </c>
      <c r="AL42" s="666">
        <v>17</v>
      </c>
      <c r="AM42" s="668" t="s">
        <v>1031</v>
      </c>
      <c r="AN42" s="395" t="s">
        <v>671</v>
      </c>
      <c r="AO42" s="484">
        <v>5</v>
      </c>
      <c r="AP42" s="484">
        <v>35</v>
      </c>
      <c r="AQ42" s="482">
        <v>41813</v>
      </c>
    </row>
    <row r="43" spans="2:43" ht="16.5" customHeight="1">
      <c r="B43" s="405" t="s">
        <v>662</v>
      </c>
      <c r="C43" s="888">
        <v>14</v>
      </c>
      <c r="D43" s="888">
        <v>0</v>
      </c>
      <c r="E43" s="888">
        <v>0</v>
      </c>
      <c r="F43" s="888">
        <v>3</v>
      </c>
      <c r="J43" s="405" t="s">
        <v>693</v>
      </c>
      <c r="K43" s="678">
        <f>K28*$I$30*K19</f>
        <v>0.61402790893500003</v>
      </c>
      <c r="L43" s="678">
        <f t="shared" ref="L43:N43" si="5">L28*$I$30*L19</f>
        <v>0.63608572020000009</v>
      </c>
      <c r="M43" s="678">
        <f t="shared" si="5"/>
        <v>1.2403671543900003</v>
      </c>
      <c r="N43" s="678">
        <f t="shared" si="5"/>
        <v>0.18467004780000001</v>
      </c>
      <c r="O43" s="871">
        <f>SUM(K43:N43)</f>
        <v>2.6751508313250003</v>
      </c>
      <c r="Q43" s="655"/>
      <c r="R43" s="655"/>
      <c r="S43" s="655"/>
      <c r="T43" s="655"/>
      <c r="U43" s="655"/>
      <c r="V43" s="655"/>
      <c r="AD43" s="665" t="s">
        <v>1075</v>
      </c>
      <c r="AE43" s="666">
        <v>37</v>
      </c>
      <c r="AF43" s="199">
        <v>41810</v>
      </c>
      <c r="AG43" s="199">
        <v>41810</v>
      </c>
      <c r="AH43" s="668" t="s">
        <v>173</v>
      </c>
      <c r="AI43" s="668" t="s">
        <v>1028</v>
      </c>
      <c r="AJ43" s="669" t="s">
        <v>641</v>
      </c>
      <c r="AK43" s="668">
        <v>4</v>
      </c>
      <c r="AL43" s="666">
        <v>4</v>
      </c>
      <c r="AM43" s="668" t="s">
        <v>1031</v>
      </c>
      <c r="AN43" s="668" t="s">
        <v>671</v>
      </c>
      <c r="AO43" s="481">
        <v>2</v>
      </c>
      <c r="AP43" s="481">
        <v>8</v>
      </c>
      <c r="AQ43" s="482">
        <v>41816</v>
      </c>
    </row>
    <row r="44" spans="2:43" ht="16.5" customHeight="1">
      <c r="B44" s="405" t="s">
        <v>688</v>
      </c>
      <c r="C44" s="888">
        <v>4</v>
      </c>
      <c r="D44" s="888">
        <v>35</v>
      </c>
      <c r="E44" s="888">
        <v>1</v>
      </c>
      <c r="F44" s="888">
        <v>0</v>
      </c>
      <c r="J44" s="403" t="s">
        <v>691</v>
      </c>
      <c r="K44" s="678">
        <f>K29*$I$30*K9</f>
        <v>50.930055288000013</v>
      </c>
      <c r="L44" s="678">
        <f>L29*$I$30*L9</f>
        <v>27.669728828699999</v>
      </c>
      <c r="M44" s="678">
        <f>M29*$I$30*M9</f>
        <v>0.7030421118000002</v>
      </c>
      <c r="N44" s="678">
        <f>N29*$I$30*N9</f>
        <v>13.493872791000001</v>
      </c>
      <c r="O44" s="128">
        <f>SUM(K44:N44)</f>
        <v>92.796699019500011</v>
      </c>
      <c r="Q44" s="655"/>
      <c r="R44" s="655"/>
      <c r="S44" s="655"/>
      <c r="T44" s="655"/>
      <c r="U44" s="655"/>
      <c r="V44" s="655"/>
      <c r="AD44" s="665" t="s">
        <v>1076</v>
      </c>
      <c r="AE44" s="666">
        <v>63</v>
      </c>
      <c r="AF44" s="199">
        <v>41810</v>
      </c>
      <c r="AG44" s="199">
        <v>41810</v>
      </c>
      <c r="AH44" s="667" t="s">
        <v>197</v>
      </c>
      <c r="AI44" s="668" t="s">
        <v>1028</v>
      </c>
      <c r="AJ44" s="669" t="s">
        <v>640</v>
      </c>
      <c r="AK44" s="668">
        <v>442</v>
      </c>
      <c r="AL44" s="666">
        <v>442</v>
      </c>
      <c r="AM44" s="668"/>
      <c r="AN44" s="395" t="s">
        <v>671</v>
      </c>
      <c r="AO44" s="481">
        <v>6</v>
      </c>
      <c r="AP44" s="481">
        <v>42</v>
      </c>
      <c r="AQ44" s="482">
        <v>41816</v>
      </c>
    </row>
    <row r="45" spans="2:43" ht="16.5" customHeight="1">
      <c r="J45" s="1176" t="s">
        <v>696</v>
      </c>
      <c r="K45" s="1176"/>
      <c r="L45" s="1176"/>
      <c r="M45" s="1176"/>
      <c r="N45" s="1176"/>
      <c r="O45" s="1176"/>
      <c r="AD45" s="665" t="s">
        <v>1076</v>
      </c>
      <c r="AE45" s="666">
        <v>63</v>
      </c>
      <c r="AF45" s="199">
        <v>41810</v>
      </c>
      <c r="AG45" s="199">
        <v>41810</v>
      </c>
      <c r="AH45" s="668" t="s">
        <v>179</v>
      </c>
      <c r="AI45" s="668" t="s">
        <v>1028</v>
      </c>
      <c r="AJ45" s="668" t="s">
        <v>1029</v>
      </c>
      <c r="AK45" s="668">
        <v>4</v>
      </c>
      <c r="AL45" s="666">
        <v>4</v>
      </c>
      <c r="AM45" s="668" t="s">
        <v>1031</v>
      </c>
      <c r="AN45" s="668" t="s">
        <v>671</v>
      </c>
      <c r="AO45" s="481">
        <v>2</v>
      </c>
      <c r="AP45" s="481">
        <v>8</v>
      </c>
      <c r="AQ45" s="482">
        <v>41815</v>
      </c>
    </row>
    <row r="46" spans="2:43" ht="16.5" customHeight="1">
      <c r="B46" s="805" t="s">
        <v>163</v>
      </c>
      <c r="C46" s="805" t="s">
        <v>164</v>
      </c>
      <c r="D46" s="805" t="s">
        <v>165</v>
      </c>
      <c r="E46" s="805" t="s">
        <v>166</v>
      </c>
      <c r="F46" s="805" t="s">
        <v>372</v>
      </c>
      <c r="J46" s="403" t="s">
        <v>689</v>
      </c>
      <c r="K46" s="678">
        <f>K25*$I$30*K6</f>
        <v>1.4579214300000003</v>
      </c>
      <c r="L46" s="678">
        <f>L25*$I$30*L6</f>
        <v>3.6993406359000005</v>
      </c>
      <c r="M46" s="678">
        <f>M25*$I$30*M6</f>
        <v>0.75325940550000003</v>
      </c>
      <c r="N46" s="678">
        <f>N25*$I$30*N6</f>
        <v>8.0995635000000024E-2</v>
      </c>
      <c r="O46" s="128">
        <f>SUM(K46:N46)</f>
        <v>5.9915171064000008</v>
      </c>
      <c r="Q46" s="223">
        <v>41899</v>
      </c>
      <c r="R46" s="198"/>
      <c r="S46" s="198"/>
      <c r="T46" s="198"/>
      <c r="U46" s="198"/>
      <c r="AD46" s="665" t="s">
        <v>1076</v>
      </c>
      <c r="AE46" s="666">
        <v>63</v>
      </c>
      <c r="AF46" s="199">
        <v>41810</v>
      </c>
      <c r="AG46" s="199">
        <v>41810</v>
      </c>
      <c r="AH46" s="668" t="s">
        <v>225</v>
      </c>
      <c r="AI46" s="668" t="s">
        <v>1028</v>
      </c>
      <c r="AJ46" s="668" t="s">
        <v>639</v>
      </c>
      <c r="AK46" s="668">
        <v>19</v>
      </c>
      <c r="AL46" s="666">
        <v>19</v>
      </c>
      <c r="AM46" s="668" t="s">
        <v>1031</v>
      </c>
      <c r="AN46" s="395" t="s">
        <v>671</v>
      </c>
      <c r="AO46" s="484">
        <v>5</v>
      </c>
      <c r="AP46" s="484">
        <v>35</v>
      </c>
      <c r="AQ46" s="482">
        <v>41813</v>
      </c>
    </row>
    <row r="47" spans="2:43" ht="16.5" customHeight="1">
      <c r="B47" s="287">
        <v>2</v>
      </c>
      <c r="C47" s="286">
        <v>0.28000000000000003</v>
      </c>
      <c r="D47" s="286">
        <v>0.01</v>
      </c>
      <c r="E47" s="286">
        <f>C47*1.2</f>
        <v>0.33600000000000002</v>
      </c>
      <c r="F47" s="8">
        <f>D47*E47</f>
        <v>3.3600000000000001E-3</v>
      </c>
      <c r="J47" s="403" t="s">
        <v>692</v>
      </c>
      <c r="K47" s="678">
        <f>K26*$I$30*K13</f>
        <v>50.541276240000009</v>
      </c>
      <c r="L47" s="678">
        <f>L26*$I$30*L13</f>
        <v>37.495579296000003</v>
      </c>
      <c r="M47" s="678">
        <f>M26*$I$30*M13</f>
        <v>47.907298189800009</v>
      </c>
      <c r="N47" s="678">
        <f>N26*$I$30*N13</f>
        <v>16.655942381400003</v>
      </c>
      <c r="O47" s="128">
        <f>SUM(K47:N47)</f>
        <v>152.60009610720002</v>
      </c>
      <c r="Q47" s="889" t="s">
        <v>10</v>
      </c>
      <c r="R47" s="889" t="s">
        <v>149</v>
      </c>
      <c r="S47" s="889" t="s">
        <v>150</v>
      </c>
      <c r="T47" s="889" t="s">
        <v>147</v>
      </c>
      <c r="U47" s="889" t="s">
        <v>148</v>
      </c>
      <c r="V47" s="981" t="s">
        <v>197</v>
      </c>
      <c r="W47" s="740" t="s">
        <v>1438</v>
      </c>
      <c r="Y47" s="668"/>
      <c r="AD47" s="665" t="s">
        <v>1076</v>
      </c>
      <c r="AE47" s="666">
        <v>63</v>
      </c>
      <c r="AF47" s="199">
        <v>41810</v>
      </c>
      <c r="AG47" s="199">
        <v>41810</v>
      </c>
      <c r="AH47" s="668" t="s">
        <v>173</v>
      </c>
      <c r="AI47" s="668" t="s">
        <v>1028</v>
      </c>
      <c r="AJ47" s="669" t="s">
        <v>641</v>
      </c>
      <c r="AK47" s="668">
        <v>209</v>
      </c>
      <c r="AL47" s="666">
        <v>209</v>
      </c>
      <c r="AM47" s="668"/>
      <c r="AN47" s="668" t="s">
        <v>671</v>
      </c>
      <c r="AO47" s="481">
        <v>2</v>
      </c>
      <c r="AP47" s="481">
        <v>8</v>
      </c>
      <c r="AQ47" s="482">
        <v>41816</v>
      </c>
    </row>
    <row r="48" spans="2:43" ht="16.5" customHeight="1">
      <c r="B48" s="288">
        <v>4</v>
      </c>
      <c r="C48" s="6">
        <v>0.14000000000000001</v>
      </c>
      <c r="D48" s="6">
        <v>0.95</v>
      </c>
      <c r="E48" s="286">
        <f>C48*4</f>
        <v>0.56000000000000005</v>
      </c>
      <c r="F48" s="286">
        <f t="shared" ref="F48:F51" si="6">D48*E48</f>
        <v>0.53200000000000003</v>
      </c>
      <c r="J48" s="405" t="s">
        <v>693</v>
      </c>
      <c r="K48" s="678">
        <f>K28*$I$30*K18</f>
        <v>0.12926903346000002</v>
      </c>
      <c r="L48" s="678">
        <f t="shared" ref="L48:M48" si="7">L28*$I$30*L18</f>
        <v>0.111315001035</v>
      </c>
      <c r="M48" s="678">
        <f t="shared" si="7"/>
        <v>9.541285803000002E-2</v>
      </c>
      <c r="N48" s="678">
        <f>N28*$I$30*N18</f>
        <v>3.0778341300000005E-2</v>
      </c>
      <c r="O48" s="871">
        <f>SUM(K48:N48)</f>
        <v>0.36677523382500005</v>
      </c>
      <c r="Q48" s="657" t="s">
        <v>1010</v>
      </c>
      <c r="R48" s="659">
        <v>5.3</v>
      </c>
      <c r="S48" s="660">
        <v>8.8000000000000007</v>
      </c>
      <c r="T48" s="661">
        <v>2.58E-2</v>
      </c>
      <c r="U48" s="660">
        <v>8.36</v>
      </c>
      <c r="V48" s="776">
        <v>286</v>
      </c>
      <c r="W48" s="978">
        <v>2</v>
      </c>
      <c r="Y48" s="668"/>
      <c r="AD48" s="665" t="s">
        <v>1077</v>
      </c>
      <c r="AE48" s="666">
        <v>65</v>
      </c>
      <c r="AF48" s="199">
        <v>41810</v>
      </c>
      <c r="AG48" s="199">
        <v>41810</v>
      </c>
      <c r="AH48" s="667" t="s">
        <v>197</v>
      </c>
      <c r="AI48" s="668" t="s">
        <v>1028</v>
      </c>
      <c r="AJ48" s="669" t="s">
        <v>640</v>
      </c>
      <c r="AK48" s="668">
        <v>273</v>
      </c>
      <c r="AL48" s="666">
        <v>273</v>
      </c>
      <c r="AM48" s="668"/>
      <c r="AN48" s="395" t="s">
        <v>671</v>
      </c>
      <c r="AO48" s="481">
        <v>6</v>
      </c>
      <c r="AP48" s="481">
        <v>42</v>
      </c>
      <c r="AQ48" s="482">
        <v>41816</v>
      </c>
    </row>
    <row r="49" spans="3:45" ht="16.5" customHeight="1">
      <c r="C49" s="6">
        <v>0.17</v>
      </c>
      <c r="D49" s="6">
        <v>0.78</v>
      </c>
      <c r="E49" s="286">
        <f t="shared" ref="E49" si="8">C49*3</f>
        <v>0.51</v>
      </c>
      <c r="F49" s="286">
        <f t="shared" si="6"/>
        <v>0.39780000000000004</v>
      </c>
      <c r="J49" s="403" t="s">
        <v>691</v>
      </c>
      <c r="K49" s="678">
        <f>K29*$I$30*K10</f>
        <v>7.775580960000001</v>
      </c>
      <c r="L49" s="678">
        <f>L29*$I$30*L10</f>
        <v>5.0886857615999999</v>
      </c>
      <c r="M49" s="678">
        <f>M29*$I$30*M10</f>
        <v>9.1395474534000023</v>
      </c>
      <c r="N49" s="678">
        <f>N29*$I$30*N10</f>
        <v>0.79375722300000007</v>
      </c>
      <c r="O49" s="128">
        <f>SUM(K49:N49)</f>
        <v>22.797571398000002</v>
      </c>
      <c r="Q49" s="658" t="s">
        <v>1004</v>
      </c>
      <c r="R49" s="982">
        <v>4.5</v>
      </c>
      <c r="S49" s="983">
        <v>7.45</v>
      </c>
      <c r="T49" s="661">
        <v>4.3999999999999997E-2</v>
      </c>
      <c r="U49" s="660">
        <v>0.89</v>
      </c>
      <c r="V49" s="978">
        <v>5</v>
      </c>
      <c r="W49" s="978">
        <v>73</v>
      </c>
      <c r="Y49" s="668"/>
      <c r="AD49" s="665" t="s">
        <v>1077</v>
      </c>
      <c r="AE49" s="666">
        <v>65</v>
      </c>
      <c r="AF49" s="199">
        <v>41810</v>
      </c>
      <c r="AG49" s="199">
        <v>41810</v>
      </c>
      <c r="AH49" s="668" t="s">
        <v>179</v>
      </c>
      <c r="AI49" s="668" t="s">
        <v>1028</v>
      </c>
      <c r="AJ49" s="668" t="s">
        <v>1029</v>
      </c>
      <c r="AK49" s="668">
        <v>131</v>
      </c>
      <c r="AL49" s="666">
        <v>131</v>
      </c>
      <c r="AM49" s="668"/>
      <c r="AN49" s="668" t="s">
        <v>671</v>
      </c>
      <c r="AO49" s="481">
        <v>2</v>
      </c>
      <c r="AP49" s="481">
        <v>8</v>
      </c>
      <c r="AQ49" s="482">
        <v>41815</v>
      </c>
    </row>
    <row r="50" spans="3:45" ht="16.5" customHeight="1">
      <c r="C50" s="6"/>
      <c r="D50" s="6">
        <v>0.62</v>
      </c>
      <c r="E50" s="286">
        <f t="shared" ref="E50" si="9">C50*2</f>
        <v>0</v>
      </c>
      <c r="F50" s="286">
        <f t="shared" si="6"/>
        <v>0</v>
      </c>
      <c r="K50" s="1175" t="s">
        <v>1475</v>
      </c>
      <c r="L50" s="1175"/>
      <c r="M50" s="1175"/>
      <c r="N50" s="1175"/>
      <c r="Q50" s="657" t="s">
        <v>1006</v>
      </c>
      <c r="R50" s="659">
        <v>4.4000000000000004</v>
      </c>
      <c r="S50" s="660">
        <v>7.12</v>
      </c>
      <c r="T50" s="661">
        <v>3.9300000000000002E-2</v>
      </c>
      <c r="U50" s="660">
        <v>1.32</v>
      </c>
      <c r="V50" s="776">
        <v>529</v>
      </c>
      <c r="W50" s="776">
        <v>165</v>
      </c>
      <c r="Y50" s="668"/>
      <c r="AD50" s="665" t="s">
        <v>1077</v>
      </c>
      <c r="AE50" s="666">
        <v>65</v>
      </c>
      <c r="AF50" s="199">
        <v>41810</v>
      </c>
      <c r="AG50" s="199">
        <v>41810</v>
      </c>
      <c r="AH50" s="668" t="s">
        <v>225</v>
      </c>
      <c r="AI50" s="668" t="s">
        <v>1028</v>
      </c>
      <c r="AJ50" s="668" t="s">
        <v>639</v>
      </c>
      <c r="AK50" s="668">
        <v>20</v>
      </c>
      <c r="AL50" s="666">
        <v>20</v>
      </c>
      <c r="AM50" s="668" t="s">
        <v>1031</v>
      </c>
      <c r="AN50" s="395" t="s">
        <v>671</v>
      </c>
      <c r="AO50" s="484">
        <v>5</v>
      </c>
      <c r="AP50" s="484">
        <v>35</v>
      </c>
      <c r="AQ50" s="482">
        <v>41813</v>
      </c>
    </row>
    <row r="51" spans="3:45" ht="16.5" customHeight="1">
      <c r="C51" s="6"/>
      <c r="D51" s="6">
        <v>1.2</v>
      </c>
      <c r="E51" s="286">
        <f t="shared" ref="E51" si="10">C51*1.2</f>
        <v>0</v>
      </c>
      <c r="F51" s="286">
        <f t="shared" si="6"/>
        <v>0</v>
      </c>
      <c r="K51" s="317" t="s">
        <v>28</v>
      </c>
      <c r="L51" s="317" t="s">
        <v>29</v>
      </c>
      <c r="M51" s="317" t="s">
        <v>1474</v>
      </c>
      <c r="N51" s="317" t="s">
        <v>638</v>
      </c>
      <c r="Q51" s="657" t="s">
        <v>1005</v>
      </c>
      <c r="R51" s="659">
        <v>4.4000000000000004</v>
      </c>
      <c r="S51" s="660">
        <v>7.43</v>
      </c>
      <c r="T51" s="661">
        <v>2.4E-2</v>
      </c>
      <c r="U51" s="660">
        <v>8</v>
      </c>
      <c r="V51" s="776">
        <v>269</v>
      </c>
      <c r="W51" s="978">
        <v>2</v>
      </c>
      <c r="Y51" s="668"/>
      <c r="AD51" s="665" t="s">
        <v>1077</v>
      </c>
      <c r="AE51" s="666">
        <v>65</v>
      </c>
      <c r="AF51" s="199">
        <v>41810</v>
      </c>
      <c r="AG51" s="199">
        <v>41810</v>
      </c>
      <c r="AH51" s="668" t="s">
        <v>173</v>
      </c>
      <c r="AI51" s="668" t="s">
        <v>1028</v>
      </c>
      <c r="AJ51" s="669" t="s">
        <v>641</v>
      </c>
      <c r="AK51" s="668">
        <v>4</v>
      </c>
      <c r="AL51" s="666">
        <v>4</v>
      </c>
      <c r="AM51" s="668" t="s">
        <v>1031</v>
      </c>
      <c r="AN51" s="668" t="s">
        <v>671</v>
      </c>
      <c r="AO51" s="481">
        <v>2</v>
      </c>
      <c r="AP51" s="481">
        <v>8</v>
      </c>
      <c r="AQ51" s="482">
        <v>41816</v>
      </c>
    </row>
    <row r="52" spans="3:45" ht="16.5" customHeight="1">
      <c r="F52" s="736">
        <f>SUM(F47:F51)</f>
        <v>0.9331600000000001</v>
      </c>
      <c r="I52" s="50" t="s">
        <v>1476</v>
      </c>
      <c r="J52" s="403" t="s">
        <v>692</v>
      </c>
      <c r="K52" s="50">
        <f>O32</f>
        <v>336.76419117390009</v>
      </c>
      <c r="L52" s="50">
        <f>O37</f>
        <v>430.13541923100007</v>
      </c>
      <c r="M52" s="50">
        <f>O42</f>
        <v>20.842336769100005</v>
      </c>
      <c r="N52" s="50">
        <f>O47</f>
        <v>152.60009610720002</v>
      </c>
      <c r="Q52" s="657" t="s">
        <v>1007</v>
      </c>
      <c r="R52" s="659">
        <v>4.5</v>
      </c>
      <c r="S52" s="660">
        <v>7.19</v>
      </c>
      <c r="T52" s="661">
        <v>3.5499999999999997E-2</v>
      </c>
      <c r="U52" s="660">
        <v>1.91</v>
      </c>
      <c r="V52" s="776">
        <v>225</v>
      </c>
      <c r="W52" s="776">
        <v>45</v>
      </c>
      <c r="Y52" s="668"/>
      <c r="AD52" s="668" t="s">
        <v>1078</v>
      </c>
      <c r="AE52" s="666">
        <v>58</v>
      </c>
      <c r="AF52" s="199">
        <v>41810</v>
      </c>
      <c r="AG52" s="199">
        <v>41810</v>
      </c>
      <c r="AH52" s="667" t="s">
        <v>197</v>
      </c>
      <c r="AI52" s="668" t="s">
        <v>1028</v>
      </c>
      <c r="AJ52" s="669" t="s">
        <v>640</v>
      </c>
      <c r="AK52" s="668">
        <v>189</v>
      </c>
      <c r="AL52" s="666">
        <v>189</v>
      </c>
      <c r="AM52" s="668"/>
      <c r="AN52" s="395" t="s">
        <v>671</v>
      </c>
      <c r="AO52" s="481">
        <v>6</v>
      </c>
      <c r="AP52" s="481">
        <v>42</v>
      </c>
      <c r="AQ52" s="482">
        <v>41816</v>
      </c>
    </row>
    <row r="53" spans="3:45" ht="16.5" customHeight="1">
      <c r="Q53" s="657" t="s">
        <v>1008</v>
      </c>
      <c r="R53" s="659">
        <v>6.8</v>
      </c>
      <c r="S53" s="660">
        <v>7.35</v>
      </c>
      <c r="T53" s="661">
        <v>2.35E-2</v>
      </c>
      <c r="U53" s="660">
        <v>7.92</v>
      </c>
      <c r="V53" s="776">
        <v>246</v>
      </c>
      <c r="W53" s="978">
        <v>2</v>
      </c>
      <c r="AD53" s="668" t="s">
        <v>1078</v>
      </c>
      <c r="AE53" s="666">
        <v>58</v>
      </c>
      <c r="AF53" s="199">
        <v>41810</v>
      </c>
      <c r="AG53" s="199">
        <v>41810</v>
      </c>
      <c r="AH53" s="668" t="s">
        <v>179</v>
      </c>
      <c r="AI53" s="668" t="s">
        <v>1028</v>
      </c>
      <c r="AJ53" s="668" t="s">
        <v>1029</v>
      </c>
      <c r="AK53" s="668">
        <v>123</v>
      </c>
      <c r="AL53" s="666">
        <v>123</v>
      </c>
      <c r="AM53" s="668"/>
      <c r="AN53" s="668" t="s">
        <v>671</v>
      </c>
      <c r="AO53" s="481">
        <v>2</v>
      </c>
      <c r="AP53" s="481">
        <v>8</v>
      </c>
      <c r="AQ53" s="482">
        <v>41815</v>
      </c>
    </row>
    <row r="54" spans="3:45" ht="16.5" customHeight="1">
      <c r="Q54" s="657" t="s">
        <v>1009</v>
      </c>
      <c r="R54" s="659">
        <v>4.5999999999999996</v>
      </c>
      <c r="S54" s="660">
        <v>7.43</v>
      </c>
      <c r="T54" s="661">
        <v>2.4E-2</v>
      </c>
      <c r="U54" s="660">
        <v>6.83</v>
      </c>
      <c r="V54" s="782">
        <v>3754</v>
      </c>
      <c r="W54" s="776">
        <v>660</v>
      </c>
      <c r="AD54" s="668" t="s">
        <v>1078</v>
      </c>
      <c r="AE54" s="666">
        <v>58</v>
      </c>
      <c r="AF54" s="199">
        <v>41810</v>
      </c>
      <c r="AG54" s="199">
        <v>41810</v>
      </c>
      <c r="AH54" s="668" t="s">
        <v>225</v>
      </c>
      <c r="AI54" s="668" t="s">
        <v>1028</v>
      </c>
      <c r="AJ54" s="668" t="s">
        <v>639</v>
      </c>
      <c r="AK54" s="668">
        <v>14</v>
      </c>
      <c r="AL54" s="666">
        <v>14</v>
      </c>
      <c r="AM54" s="668" t="s">
        <v>1031</v>
      </c>
      <c r="AN54" s="395" t="s">
        <v>671</v>
      </c>
      <c r="AO54" s="484">
        <v>5</v>
      </c>
      <c r="AP54" s="484">
        <v>35</v>
      </c>
      <c r="AQ54" s="482">
        <v>41813</v>
      </c>
    </row>
    <row r="55" spans="3:45" ht="16.5" customHeight="1">
      <c r="AD55" s="668" t="s">
        <v>1078</v>
      </c>
      <c r="AE55" s="666">
        <v>58</v>
      </c>
      <c r="AF55" s="199">
        <v>41810</v>
      </c>
      <c r="AG55" s="199">
        <v>41810</v>
      </c>
      <c r="AH55" s="668" t="s">
        <v>173</v>
      </c>
      <c r="AI55" s="668" t="s">
        <v>1028</v>
      </c>
      <c r="AJ55" s="669" t="s">
        <v>641</v>
      </c>
      <c r="AK55" s="668">
        <v>7</v>
      </c>
      <c r="AL55" s="666">
        <v>7</v>
      </c>
      <c r="AM55" s="668" t="s">
        <v>1031</v>
      </c>
      <c r="AN55" s="668" t="s">
        <v>671</v>
      </c>
      <c r="AO55" s="481">
        <v>2</v>
      </c>
      <c r="AP55" s="481">
        <v>8</v>
      </c>
      <c r="AQ55" s="482">
        <v>41816</v>
      </c>
    </row>
    <row r="57" spans="3:45" ht="16.5" customHeight="1">
      <c r="AF57" s="664" t="s">
        <v>1016</v>
      </c>
      <c r="AG57" s="664" t="s">
        <v>1017</v>
      </c>
      <c r="AH57" s="477" t="s">
        <v>1018</v>
      </c>
      <c r="AI57" s="477" t="s">
        <v>1019</v>
      </c>
      <c r="AJ57" s="664" t="s">
        <v>1020</v>
      </c>
      <c r="AK57" s="664" t="s">
        <v>1021</v>
      </c>
      <c r="AL57" s="664" t="s">
        <v>1022</v>
      </c>
      <c r="AM57" s="664" t="s">
        <v>1023</v>
      </c>
      <c r="AN57" s="394" t="s">
        <v>1023</v>
      </c>
      <c r="AO57" s="664" t="s">
        <v>1024</v>
      </c>
      <c r="AP57" s="664" t="s">
        <v>1025</v>
      </c>
      <c r="AQ57" s="478" t="s">
        <v>672</v>
      </c>
      <c r="AR57" s="478" t="s">
        <v>673</v>
      </c>
      <c r="AS57" s="477" t="s">
        <v>1026</v>
      </c>
    </row>
    <row r="58" spans="3:45" ht="16.5" customHeight="1">
      <c r="AF58" s="665" t="s">
        <v>1161</v>
      </c>
      <c r="AG58" s="666">
        <v>36</v>
      </c>
      <c r="AH58" s="199">
        <v>41900</v>
      </c>
      <c r="AI58" s="199">
        <v>41900</v>
      </c>
      <c r="AJ58" s="667" t="s">
        <v>197</v>
      </c>
      <c r="AK58" s="668" t="s">
        <v>1028</v>
      </c>
      <c r="AL58" s="669" t="s">
        <v>640</v>
      </c>
      <c r="AM58" s="668">
        <v>286</v>
      </c>
      <c r="AN58" s="666">
        <v>286</v>
      </c>
      <c r="AO58" s="668"/>
      <c r="AP58" s="395" t="s">
        <v>671</v>
      </c>
      <c r="AQ58" s="481">
        <v>6</v>
      </c>
      <c r="AR58" s="481">
        <v>42</v>
      </c>
      <c r="AS58" s="482">
        <v>41922</v>
      </c>
    </row>
    <row r="59" spans="3:45" ht="16.5" customHeight="1">
      <c r="AF59" s="665" t="s">
        <v>1161</v>
      </c>
      <c r="AG59" s="666">
        <v>36</v>
      </c>
      <c r="AH59" s="199">
        <v>41900</v>
      </c>
      <c r="AI59" s="199">
        <v>41900</v>
      </c>
      <c r="AJ59" s="668" t="s">
        <v>179</v>
      </c>
      <c r="AK59" s="668" t="s">
        <v>1028</v>
      </c>
      <c r="AL59" s="668" t="s">
        <v>1029</v>
      </c>
      <c r="AM59" s="668">
        <v>61</v>
      </c>
      <c r="AN59" s="666">
        <v>61</v>
      </c>
      <c r="AO59" s="668"/>
      <c r="AP59" s="668" t="s">
        <v>671</v>
      </c>
      <c r="AQ59" s="481">
        <v>2</v>
      </c>
      <c r="AR59" s="481">
        <v>8</v>
      </c>
      <c r="AS59" s="482">
        <v>41904</v>
      </c>
    </row>
    <row r="60" spans="3:45" ht="16.5" customHeight="1">
      <c r="AF60" s="665" t="s">
        <v>1161</v>
      </c>
      <c r="AG60" s="666">
        <v>36</v>
      </c>
      <c r="AH60" s="199">
        <v>41900</v>
      </c>
      <c r="AI60" s="199">
        <v>41900</v>
      </c>
      <c r="AJ60" s="668" t="s">
        <v>225</v>
      </c>
      <c r="AK60" s="668" t="s">
        <v>1028</v>
      </c>
      <c r="AL60" s="668" t="s">
        <v>639</v>
      </c>
      <c r="AM60" s="668"/>
      <c r="AN60" s="666"/>
      <c r="AO60" s="668" t="s">
        <v>1033</v>
      </c>
      <c r="AP60" s="395" t="s">
        <v>671</v>
      </c>
      <c r="AQ60" s="484">
        <v>5</v>
      </c>
      <c r="AR60" s="484">
        <v>35</v>
      </c>
      <c r="AS60" s="482">
        <v>41900</v>
      </c>
    </row>
    <row r="61" spans="3:45" ht="16.5" customHeight="1">
      <c r="AF61" s="665" t="s">
        <v>1161</v>
      </c>
      <c r="AG61" s="666">
        <v>36</v>
      </c>
      <c r="AH61" s="199">
        <v>41900</v>
      </c>
      <c r="AI61" s="199">
        <v>41900</v>
      </c>
      <c r="AJ61" s="668" t="s">
        <v>173</v>
      </c>
      <c r="AK61" s="668" t="s">
        <v>1028</v>
      </c>
      <c r="AL61" s="669" t="s">
        <v>641</v>
      </c>
      <c r="AM61" s="668"/>
      <c r="AN61" s="666"/>
      <c r="AO61" s="668" t="s">
        <v>1033</v>
      </c>
      <c r="AP61" s="668" t="s">
        <v>671</v>
      </c>
      <c r="AQ61" s="481">
        <v>2</v>
      </c>
      <c r="AR61" s="481">
        <v>8</v>
      </c>
      <c r="AS61" s="482">
        <v>41919</v>
      </c>
    </row>
    <row r="62" spans="3:45" ht="16.5" customHeight="1">
      <c r="AF62" s="665" t="s">
        <v>1162</v>
      </c>
      <c r="AG62" s="666">
        <v>37</v>
      </c>
      <c r="AH62" s="199">
        <v>41900</v>
      </c>
      <c r="AI62" s="199">
        <v>41900</v>
      </c>
      <c r="AJ62" s="667" t="s">
        <v>197</v>
      </c>
      <c r="AK62" s="668" t="s">
        <v>1028</v>
      </c>
      <c r="AL62" s="669" t="s">
        <v>640</v>
      </c>
      <c r="AM62" s="668">
        <v>246</v>
      </c>
      <c r="AN62" s="666">
        <v>246</v>
      </c>
      <c r="AO62" s="668"/>
      <c r="AP62" s="395" t="s">
        <v>671</v>
      </c>
      <c r="AQ62" s="481">
        <v>6</v>
      </c>
      <c r="AR62" s="481">
        <v>42</v>
      </c>
      <c r="AS62" s="482">
        <v>41922</v>
      </c>
    </row>
    <row r="63" spans="3:45" ht="16.5" customHeight="1">
      <c r="AF63" s="665" t="s">
        <v>1162</v>
      </c>
      <c r="AG63" s="666">
        <v>37</v>
      </c>
      <c r="AH63" s="199">
        <v>41900</v>
      </c>
      <c r="AI63" s="199">
        <v>41900</v>
      </c>
      <c r="AJ63" s="668" t="s">
        <v>179</v>
      </c>
      <c r="AK63" s="668" t="s">
        <v>1028</v>
      </c>
      <c r="AL63" s="668" t="s">
        <v>1029</v>
      </c>
      <c r="AM63" s="668">
        <v>97</v>
      </c>
      <c r="AN63" s="666">
        <v>97</v>
      </c>
      <c r="AO63" s="668"/>
      <c r="AP63" s="668" t="s">
        <v>671</v>
      </c>
      <c r="AQ63" s="481">
        <v>2</v>
      </c>
      <c r="AR63" s="481">
        <v>8</v>
      </c>
      <c r="AS63" s="482">
        <v>41904</v>
      </c>
    </row>
    <row r="64" spans="3:45" ht="16.5" customHeight="1">
      <c r="AF64" s="665" t="s">
        <v>1162</v>
      </c>
      <c r="AG64" s="666">
        <v>37</v>
      </c>
      <c r="AH64" s="199">
        <v>41900</v>
      </c>
      <c r="AI64" s="199">
        <v>41900</v>
      </c>
      <c r="AJ64" s="668" t="s">
        <v>225</v>
      </c>
      <c r="AK64" s="668" t="s">
        <v>1028</v>
      </c>
      <c r="AL64" s="668" t="s">
        <v>639</v>
      </c>
      <c r="AM64" s="668"/>
      <c r="AN64" s="666"/>
      <c r="AO64" s="668" t="s">
        <v>1033</v>
      </c>
      <c r="AP64" s="395" t="s">
        <v>671</v>
      </c>
      <c r="AQ64" s="484">
        <v>5</v>
      </c>
      <c r="AR64" s="484">
        <v>35</v>
      </c>
      <c r="AS64" s="482">
        <v>41900</v>
      </c>
    </row>
    <row r="65" spans="32:45" ht="16.5" customHeight="1">
      <c r="AF65" s="665" t="s">
        <v>1162</v>
      </c>
      <c r="AG65" s="666">
        <v>37</v>
      </c>
      <c r="AH65" s="199">
        <v>41900</v>
      </c>
      <c r="AI65" s="199">
        <v>41900</v>
      </c>
      <c r="AJ65" s="668" t="s">
        <v>173</v>
      </c>
      <c r="AK65" s="668" t="s">
        <v>1028</v>
      </c>
      <c r="AL65" s="669" t="s">
        <v>641</v>
      </c>
      <c r="AM65" s="668"/>
      <c r="AN65" s="666"/>
      <c r="AO65" s="668" t="s">
        <v>1033</v>
      </c>
      <c r="AP65" s="668" t="s">
        <v>671</v>
      </c>
      <c r="AQ65" s="481">
        <v>2</v>
      </c>
      <c r="AR65" s="481">
        <v>8</v>
      </c>
      <c r="AS65" s="482">
        <v>41919</v>
      </c>
    </row>
    <row r="66" spans="32:45" ht="16.5" customHeight="1">
      <c r="AF66" s="665" t="s">
        <v>1163</v>
      </c>
      <c r="AG66" s="666">
        <v>63</v>
      </c>
      <c r="AH66" s="199">
        <v>41900</v>
      </c>
      <c r="AI66" s="199">
        <v>41900</v>
      </c>
      <c r="AJ66" s="667" t="s">
        <v>197</v>
      </c>
      <c r="AK66" s="668" t="s">
        <v>1028</v>
      </c>
      <c r="AL66" s="669" t="s">
        <v>640</v>
      </c>
      <c r="AM66" s="668">
        <v>5</v>
      </c>
      <c r="AN66" s="666">
        <v>5</v>
      </c>
      <c r="AO66" s="668" t="s">
        <v>1031</v>
      </c>
      <c r="AP66" s="395" t="s">
        <v>671</v>
      </c>
      <c r="AQ66" s="481">
        <v>6</v>
      </c>
      <c r="AR66" s="481">
        <v>42</v>
      </c>
      <c r="AS66" s="482">
        <v>41922</v>
      </c>
    </row>
    <row r="67" spans="32:45" ht="16.5" customHeight="1">
      <c r="AF67" s="665" t="s">
        <v>1163</v>
      </c>
      <c r="AG67" s="666">
        <v>63</v>
      </c>
      <c r="AH67" s="199">
        <v>41900</v>
      </c>
      <c r="AI67" s="199">
        <v>41900</v>
      </c>
      <c r="AJ67" s="668" t="s">
        <v>179</v>
      </c>
      <c r="AK67" s="668" t="s">
        <v>1028</v>
      </c>
      <c r="AL67" s="668" t="s">
        <v>1029</v>
      </c>
      <c r="AM67" s="668"/>
      <c r="AN67" s="666"/>
      <c r="AO67" s="668" t="s">
        <v>1033</v>
      </c>
      <c r="AP67" s="668" t="s">
        <v>671</v>
      </c>
      <c r="AQ67" s="481">
        <v>2</v>
      </c>
      <c r="AR67" s="481">
        <v>8</v>
      </c>
      <c r="AS67" s="482">
        <v>41904</v>
      </c>
    </row>
    <row r="68" spans="32:45" ht="16.5" customHeight="1">
      <c r="AF68" s="665" t="s">
        <v>1163</v>
      </c>
      <c r="AG68" s="666">
        <v>63</v>
      </c>
      <c r="AH68" s="199">
        <v>41900</v>
      </c>
      <c r="AI68" s="199">
        <v>41900</v>
      </c>
      <c r="AJ68" s="668" t="s">
        <v>225</v>
      </c>
      <c r="AK68" s="668" t="s">
        <v>1028</v>
      </c>
      <c r="AL68" s="668" t="s">
        <v>639</v>
      </c>
      <c r="AM68" s="668">
        <v>12</v>
      </c>
      <c r="AN68" s="666">
        <v>12</v>
      </c>
      <c r="AO68" s="668" t="s">
        <v>1031</v>
      </c>
      <c r="AP68" s="395" t="s">
        <v>671</v>
      </c>
      <c r="AQ68" s="484">
        <v>5</v>
      </c>
      <c r="AR68" s="484">
        <v>35</v>
      </c>
      <c r="AS68" s="482">
        <v>41900</v>
      </c>
    </row>
    <row r="69" spans="32:45" ht="16.5" customHeight="1">
      <c r="AF69" s="665" t="s">
        <v>1163</v>
      </c>
      <c r="AG69" s="666">
        <v>63</v>
      </c>
      <c r="AH69" s="199">
        <v>41900</v>
      </c>
      <c r="AI69" s="199">
        <v>41900</v>
      </c>
      <c r="AJ69" s="668" t="s">
        <v>173</v>
      </c>
      <c r="AK69" s="668" t="s">
        <v>1028</v>
      </c>
      <c r="AL69" s="669" t="s">
        <v>641</v>
      </c>
      <c r="AM69" s="668">
        <v>73</v>
      </c>
      <c r="AN69" s="666">
        <v>73</v>
      </c>
      <c r="AO69" s="668"/>
      <c r="AP69" s="668" t="s">
        <v>671</v>
      </c>
      <c r="AQ69" s="481">
        <v>2</v>
      </c>
      <c r="AR69" s="481">
        <v>8</v>
      </c>
      <c r="AS69" s="482">
        <v>41919</v>
      </c>
    </row>
    <row r="70" spans="32:45" ht="16.5" customHeight="1">
      <c r="AF70" s="665" t="s">
        <v>1164</v>
      </c>
      <c r="AG70" s="666">
        <v>65</v>
      </c>
      <c r="AH70" s="199">
        <v>41900</v>
      </c>
      <c r="AI70" s="199">
        <v>41900</v>
      </c>
      <c r="AJ70" s="667" t="s">
        <v>197</v>
      </c>
      <c r="AK70" s="668" t="s">
        <v>1028</v>
      </c>
      <c r="AL70" s="669" t="s">
        <v>640</v>
      </c>
      <c r="AM70" s="668">
        <v>269</v>
      </c>
      <c r="AN70" s="666">
        <v>269</v>
      </c>
      <c r="AO70" s="668"/>
      <c r="AP70" s="395" t="s">
        <v>671</v>
      </c>
      <c r="AQ70" s="481">
        <v>6</v>
      </c>
      <c r="AR70" s="481">
        <v>42</v>
      </c>
      <c r="AS70" s="482">
        <v>41922</v>
      </c>
    </row>
    <row r="71" spans="32:45" ht="16.5" customHeight="1">
      <c r="AF71" s="665" t="s">
        <v>1164</v>
      </c>
      <c r="AG71" s="666">
        <v>65</v>
      </c>
      <c r="AH71" s="199">
        <v>41900</v>
      </c>
      <c r="AI71" s="199">
        <v>41900</v>
      </c>
      <c r="AJ71" s="668" t="s">
        <v>179</v>
      </c>
      <c r="AK71" s="668" t="s">
        <v>1028</v>
      </c>
      <c r="AL71" s="668" t="s">
        <v>1029</v>
      </c>
      <c r="AM71" s="668">
        <v>85</v>
      </c>
      <c r="AN71" s="666">
        <v>85</v>
      </c>
      <c r="AO71" s="668"/>
      <c r="AP71" s="668" t="s">
        <v>671</v>
      </c>
      <c r="AQ71" s="481">
        <v>2</v>
      </c>
      <c r="AR71" s="481">
        <v>8</v>
      </c>
      <c r="AS71" s="482">
        <v>41904</v>
      </c>
    </row>
    <row r="72" spans="32:45" ht="16.5" customHeight="1">
      <c r="AF72" s="665" t="s">
        <v>1164</v>
      </c>
      <c r="AG72" s="666">
        <v>65</v>
      </c>
      <c r="AH72" s="199">
        <v>41900</v>
      </c>
      <c r="AI72" s="199">
        <v>41900</v>
      </c>
      <c r="AJ72" s="668" t="s">
        <v>225</v>
      </c>
      <c r="AK72" s="668" t="s">
        <v>1028</v>
      </c>
      <c r="AL72" s="668" t="s">
        <v>639</v>
      </c>
      <c r="AM72" s="668">
        <v>5</v>
      </c>
      <c r="AN72" s="666">
        <v>5</v>
      </c>
      <c r="AO72" s="668" t="s">
        <v>1031</v>
      </c>
      <c r="AP72" s="395" t="s">
        <v>671</v>
      </c>
      <c r="AQ72" s="484">
        <v>5</v>
      </c>
      <c r="AR72" s="484">
        <v>35</v>
      </c>
      <c r="AS72" s="482">
        <v>41900</v>
      </c>
    </row>
    <row r="73" spans="32:45" ht="16.5" customHeight="1">
      <c r="AF73" s="665" t="s">
        <v>1164</v>
      </c>
      <c r="AG73" s="666">
        <v>65</v>
      </c>
      <c r="AH73" s="199">
        <v>41900</v>
      </c>
      <c r="AI73" s="199">
        <v>41900</v>
      </c>
      <c r="AJ73" s="668" t="s">
        <v>173</v>
      </c>
      <c r="AK73" s="668" t="s">
        <v>1028</v>
      </c>
      <c r="AL73" s="669" t="s">
        <v>641</v>
      </c>
      <c r="AM73" s="668"/>
      <c r="AN73" s="666"/>
      <c r="AO73" s="668" t="s">
        <v>1033</v>
      </c>
      <c r="AP73" s="668" t="s">
        <v>671</v>
      </c>
      <c r="AQ73" s="481">
        <v>2</v>
      </c>
      <c r="AR73" s="481">
        <v>8</v>
      </c>
      <c r="AS73" s="482">
        <v>41919</v>
      </c>
    </row>
    <row r="74" spans="32:45" ht="16.5" customHeight="1">
      <c r="AF74" s="665" t="s">
        <v>1165</v>
      </c>
      <c r="AG74" s="666">
        <v>74</v>
      </c>
      <c r="AH74" s="199">
        <v>41900</v>
      </c>
      <c r="AI74" s="199">
        <v>41900</v>
      </c>
      <c r="AJ74" s="667" t="s">
        <v>197</v>
      </c>
      <c r="AK74" s="668" t="s">
        <v>1028</v>
      </c>
      <c r="AL74" s="669" t="s">
        <v>640</v>
      </c>
      <c r="AM74" s="668">
        <v>529</v>
      </c>
      <c r="AN74" s="666">
        <v>529</v>
      </c>
      <c r="AO74" s="668"/>
      <c r="AP74" s="395" t="s">
        <v>671</v>
      </c>
      <c r="AQ74" s="481">
        <v>6</v>
      </c>
      <c r="AR74" s="481">
        <v>42</v>
      </c>
      <c r="AS74" s="482">
        <v>41919</v>
      </c>
    </row>
    <row r="75" spans="32:45" ht="16.5" customHeight="1">
      <c r="AF75" s="665" t="s">
        <v>1165</v>
      </c>
      <c r="AG75" s="666">
        <v>74</v>
      </c>
      <c r="AH75" s="199">
        <v>41900</v>
      </c>
      <c r="AI75" s="199">
        <v>41900</v>
      </c>
      <c r="AJ75" s="668" t="s">
        <v>173</v>
      </c>
      <c r="AK75" s="668" t="s">
        <v>1028</v>
      </c>
      <c r="AL75" s="669" t="s">
        <v>641</v>
      </c>
      <c r="AM75" s="668">
        <v>165</v>
      </c>
      <c r="AN75" s="666">
        <v>165</v>
      </c>
      <c r="AO75" s="668"/>
      <c r="AP75" s="668" t="s">
        <v>671</v>
      </c>
      <c r="AQ75" s="481">
        <v>2</v>
      </c>
      <c r="AR75" s="481">
        <v>8</v>
      </c>
      <c r="AS75" s="482">
        <v>41919</v>
      </c>
    </row>
    <row r="76" spans="32:45" ht="16.5" customHeight="1">
      <c r="AF76" s="665" t="s">
        <v>1166</v>
      </c>
      <c r="AG76" s="666">
        <v>75</v>
      </c>
      <c r="AH76" s="199">
        <v>41900</v>
      </c>
      <c r="AI76" s="199">
        <v>41900</v>
      </c>
      <c r="AJ76" s="667" t="s">
        <v>197</v>
      </c>
      <c r="AK76" s="668" t="s">
        <v>1028</v>
      </c>
      <c r="AL76" s="669" t="s">
        <v>640</v>
      </c>
      <c r="AM76" s="668">
        <v>225</v>
      </c>
      <c r="AN76" s="666">
        <v>225</v>
      </c>
      <c r="AO76" s="668"/>
      <c r="AP76" s="395" t="s">
        <v>671</v>
      </c>
      <c r="AQ76" s="481">
        <v>6</v>
      </c>
      <c r="AR76" s="481">
        <v>42</v>
      </c>
      <c r="AS76" s="482">
        <v>41919</v>
      </c>
    </row>
    <row r="77" spans="32:45" ht="16.5" customHeight="1">
      <c r="AF77" s="665" t="s">
        <v>1166</v>
      </c>
      <c r="AG77" s="666">
        <v>75</v>
      </c>
      <c r="AH77" s="199">
        <v>41900</v>
      </c>
      <c r="AI77" s="199">
        <v>41900</v>
      </c>
      <c r="AJ77" s="668" t="s">
        <v>173</v>
      </c>
      <c r="AK77" s="668" t="s">
        <v>1028</v>
      </c>
      <c r="AL77" s="669" t="s">
        <v>641</v>
      </c>
      <c r="AM77" s="668">
        <v>45</v>
      </c>
      <c r="AN77" s="666">
        <v>45</v>
      </c>
      <c r="AO77" s="668"/>
      <c r="AP77" s="668" t="s">
        <v>671</v>
      </c>
      <c r="AQ77" s="481">
        <v>2</v>
      </c>
      <c r="AR77" s="481">
        <v>8</v>
      </c>
      <c r="AS77" s="482">
        <v>41919</v>
      </c>
    </row>
    <row r="78" spans="32:45" ht="16.5" customHeight="1">
      <c r="AF78" s="665" t="s">
        <v>1167</v>
      </c>
      <c r="AG78" s="666">
        <v>76</v>
      </c>
      <c r="AH78" s="199">
        <v>41900</v>
      </c>
      <c r="AI78" s="199">
        <v>41900</v>
      </c>
      <c r="AJ78" s="667" t="s">
        <v>197</v>
      </c>
      <c r="AK78" s="668" t="s">
        <v>1028</v>
      </c>
      <c r="AL78" s="669" t="s">
        <v>640</v>
      </c>
      <c r="AM78" s="668">
        <v>3754</v>
      </c>
      <c r="AN78" s="666">
        <v>3754</v>
      </c>
      <c r="AO78" s="668"/>
      <c r="AP78" s="395" t="s">
        <v>671</v>
      </c>
      <c r="AQ78" s="481">
        <v>6</v>
      </c>
      <c r="AR78" s="481">
        <v>42</v>
      </c>
      <c r="AS78" s="482">
        <v>41919</v>
      </c>
    </row>
    <row r="79" spans="32:45" ht="16.5" customHeight="1">
      <c r="AF79" s="665" t="s">
        <v>1167</v>
      </c>
      <c r="AG79" s="666">
        <v>76</v>
      </c>
      <c r="AH79" s="199">
        <v>41900</v>
      </c>
      <c r="AI79" s="199">
        <v>41900</v>
      </c>
      <c r="AJ79" s="668" t="s">
        <v>173</v>
      </c>
      <c r="AK79" s="668" t="s">
        <v>1028</v>
      </c>
      <c r="AL79" s="669" t="s">
        <v>641</v>
      </c>
      <c r="AM79" s="668">
        <v>660</v>
      </c>
      <c r="AN79" s="666">
        <v>660</v>
      </c>
      <c r="AO79" s="668"/>
      <c r="AP79" s="668" t="s">
        <v>671</v>
      </c>
      <c r="AQ79" s="481">
        <v>2</v>
      </c>
      <c r="AR79" s="481">
        <v>8</v>
      </c>
      <c r="AS79" s="482">
        <v>41919</v>
      </c>
    </row>
  </sheetData>
  <mergeCells count="34">
    <mergeCell ref="K50:N50"/>
    <mergeCell ref="J45:O45"/>
    <mergeCell ref="C17:F17"/>
    <mergeCell ref="C23:F23"/>
    <mergeCell ref="C29:F29"/>
    <mergeCell ref="C34:F34"/>
    <mergeCell ref="J23:O23"/>
    <mergeCell ref="C39:F39"/>
    <mergeCell ref="J30:O30"/>
    <mergeCell ref="J35:O35"/>
    <mergeCell ref="J40:O40"/>
    <mergeCell ref="C5:F5"/>
    <mergeCell ref="C11:F11"/>
    <mergeCell ref="R8:S8"/>
    <mergeCell ref="Q13:V13"/>
    <mergeCell ref="Q15:R15"/>
    <mergeCell ref="R14:S14"/>
    <mergeCell ref="I3:O3"/>
    <mergeCell ref="I16:O16"/>
    <mergeCell ref="R3:V3"/>
    <mergeCell ref="R4:V4"/>
    <mergeCell ref="R6:S6"/>
    <mergeCell ref="U6:V6"/>
    <mergeCell ref="Q26:R26"/>
    <mergeCell ref="Q36:R36"/>
    <mergeCell ref="S36:T36"/>
    <mergeCell ref="U36:V36"/>
    <mergeCell ref="X2:Z2"/>
    <mergeCell ref="X22:Z22"/>
    <mergeCell ref="Q24:S24"/>
    <mergeCell ref="T24:V24"/>
    <mergeCell ref="R25:S25"/>
    <mergeCell ref="U25:V25"/>
    <mergeCell ref="R2:V2"/>
  </mergeCells>
  <pageMargins left="1" right="0.25" top="0.43" bottom="0.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04"/>
  <sheetViews>
    <sheetView topLeftCell="A374" workbookViewId="0">
      <selection activeCell="Q401" sqref="Q401"/>
    </sheetView>
  </sheetViews>
  <sheetFormatPr defaultRowHeight="14"/>
  <cols>
    <col min="1" max="1" width="10.54296875" bestFit="1" customWidth="1"/>
    <col min="2" max="2" width="4" bestFit="1" customWidth="1"/>
    <col min="3" max="4" width="10.08984375" bestFit="1" customWidth="1"/>
    <col min="5" max="5" width="24.453125" bestFit="1" customWidth="1"/>
    <col min="6" max="6" width="4.08984375" bestFit="1" customWidth="1"/>
    <col min="7" max="7" width="16.453125" bestFit="1" customWidth="1"/>
    <col min="8" max="9" width="5" bestFit="1" customWidth="1"/>
    <col min="10" max="10" width="2" bestFit="1" customWidth="1"/>
    <col min="11" max="11" width="4.54296875" bestFit="1" customWidth="1"/>
    <col min="12" max="12" width="2" bestFit="1" customWidth="1"/>
    <col min="13" max="13" width="3" bestFit="1" customWidth="1"/>
    <col min="14" max="14" width="10.08984375" bestFit="1" customWidth="1"/>
  </cols>
  <sheetData>
    <row r="1" spans="1:14">
      <c r="A1" s="665" t="s">
        <v>1288</v>
      </c>
      <c r="B1" s="666">
        <v>64</v>
      </c>
      <c r="C1" s="199">
        <v>41774</v>
      </c>
      <c r="D1" s="199">
        <v>41774</v>
      </c>
      <c r="E1" s="667" t="s">
        <v>197</v>
      </c>
      <c r="F1" s="668" t="s">
        <v>1028</v>
      </c>
      <c r="G1" s="669" t="s">
        <v>640</v>
      </c>
      <c r="H1" s="668">
        <v>992</v>
      </c>
      <c r="I1" s="666">
        <v>992</v>
      </c>
      <c r="J1" s="668"/>
      <c r="K1" s="395" t="s">
        <v>671</v>
      </c>
      <c r="L1" s="481">
        <v>6</v>
      </c>
      <c r="M1" s="481">
        <v>42</v>
      </c>
      <c r="N1" s="482">
        <v>41781</v>
      </c>
    </row>
    <row r="2" spans="1:14">
      <c r="A2" s="665" t="s">
        <v>1288</v>
      </c>
      <c r="B2" s="666">
        <v>64</v>
      </c>
      <c r="C2" s="199">
        <v>41774</v>
      </c>
      <c r="D2" s="199">
        <v>41774</v>
      </c>
      <c r="E2" s="668" t="s">
        <v>179</v>
      </c>
      <c r="F2" s="668" t="s">
        <v>1028</v>
      </c>
      <c r="G2" s="668" t="s">
        <v>1029</v>
      </c>
      <c r="H2" s="668">
        <v>470</v>
      </c>
      <c r="I2" s="666">
        <v>470</v>
      </c>
      <c r="J2" s="668"/>
      <c r="K2" s="668" t="s">
        <v>671</v>
      </c>
      <c r="L2" s="481">
        <v>2</v>
      </c>
      <c r="M2" s="481">
        <v>8</v>
      </c>
      <c r="N2" s="482">
        <v>41774</v>
      </c>
    </row>
    <row r="3" spans="1:14">
      <c r="A3" s="665" t="s">
        <v>1288</v>
      </c>
      <c r="B3" s="666">
        <v>64</v>
      </c>
      <c r="C3" s="199">
        <v>41774</v>
      </c>
      <c r="D3" s="199">
        <v>41774</v>
      </c>
      <c r="E3" s="668" t="s">
        <v>225</v>
      </c>
      <c r="F3" s="668" t="s">
        <v>1028</v>
      </c>
      <c r="G3" s="668" t="s">
        <v>639</v>
      </c>
      <c r="H3" s="668">
        <v>44</v>
      </c>
      <c r="I3" s="666">
        <v>44</v>
      </c>
      <c r="J3" s="668"/>
      <c r="K3" s="395" t="s">
        <v>671</v>
      </c>
      <c r="L3" s="484">
        <v>5</v>
      </c>
      <c r="M3" s="484">
        <v>35</v>
      </c>
      <c r="N3" s="482">
        <v>41782</v>
      </c>
    </row>
    <row r="4" spans="1:14">
      <c r="A4" s="665" t="s">
        <v>1288</v>
      </c>
      <c r="B4" s="666">
        <v>64</v>
      </c>
      <c r="C4" s="199">
        <v>41774</v>
      </c>
      <c r="D4" s="199">
        <v>41774</v>
      </c>
      <c r="E4" s="668" t="s">
        <v>173</v>
      </c>
      <c r="F4" s="668" t="s">
        <v>1028</v>
      </c>
      <c r="G4" s="669" t="s">
        <v>641</v>
      </c>
      <c r="H4" s="668">
        <v>189</v>
      </c>
      <c r="I4" s="666">
        <v>189</v>
      </c>
      <c r="J4" s="668"/>
      <c r="K4" s="668" t="s">
        <v>671</v>
      </c>
      <c r="L4" s="481">
        <v>2</v>
      </c>
      <c r="M4" s="481">
        <v>8</v>
      </c>
      <c r="N4" s="482">
        <v>41781</v>
      </c>
    </row>
    <row r="5" spans="1:14">
      <c r="A5" s="665" t="s">
        <v>1289</v>
      </c>
      <c r="B5" s="666">
        <v>32</v>
      </c>
      <c r="C5" s="199">
        <v>41774</v>
      </c>
      <c r="D5" s="199">
        <v>41774</v>
      </c>
      <c r="E5" s="667" t="s">
        <v>197</v>
      </c>
      <c r="F5" s="668" t="s">
        <v>1028</v>
      </c>
      <c r="G5" s="669" t="s">
        <v>640</v>
      </c>
      <c r="H5" s="668">
        <v>1329</v>
      </c>
      <c r="I5" s="666">
        <v>1329</v>
      </c>
      <c r="J5" s="668"/>
      <c r="K5" s="395" t="s">
        <v>671</v>
      </c>
      <c r="L5" s="481">
        <v>6</v>
      </c>
      <c r="M5" s="481">
        <v>42</v>
      </c>
      <c r="N5" s="482">
        <v>41781</v>
      </c>
    </row>
    <row r="6" spans="1:14">
      <c r="A6" s="665" t="s">
        <v>1289</v>
      </c>
      <c r="B6" s="666">
        <v>32</v>
      </c>
      <c r="C6" s="199">
        <v>41774</v>
      </c>
      <c r="D6" s="199">
        <v>41774</v>
      </c>
      <c r="E6" s="668" t="s">
        <v>179</v>
      </c>
      <c r="F6" s="668" t="s">
        <v>1028</v>
      </c>
      <c r="G6" s="668" t="s">
        <v>1029</v>
      </c>
      <c r="H6" s="668">
        <v>756</v>
      </c>
      <c r="I6" s="666">
        <v>756</v>
      </c>
      <c r="J6" s="668"/>
      <c r="K6" s="668" t="s">
        <v>671</v>
      </c>
      <c r="L6" s="481">
        <v>2</v>
      </c>
      <c r="M6" s="481">
        <v>8</v>
      </c>
      <c r="N6" s="482">
        <v>41774</v>
      </c>
    </row>
    <row r="7" spans="1:14">
      <c r="A7" s="665" t="s">
        <v>1289</v>
      </c>
      <c r="B7" s="666">
        <v>32</v>
      </c>
      <c r="C7" s="199">
        <v>41774</v>
      </c>
      <c r="D7" s="199">
        <v>41774</v>
      </c>
      <c r="E7" s="668" t="s">
        <v>225</v>
      </c>
      <c r="F7" s="668" t="s">
        <v>1028</v>
      </c>
      <c r="G7" s="668" t="s">
        <v>639</v>
      </c>
      <c r="H7" s="668">
        <v>24</v>
      </c>
      <c r="I7" s="666">
        <v>24</v>
      </c>
      <c r="J7" s="668" t="s">
        <v>1031</v>
      </c>
      <c r="K7" s="395" t="s">
        <v>671</v>
      </c>
      <c r="L7" s="484">
        <v>5</v>
      </c>
      <c r="M7" s="484">
        <v>35</v>
      </c>
      <c r="N7" s="482">
        <v>41782</v>
      </c>
    </row>
    <row r="8" spans="1:14">
      <c r="A8" s="665" t="s">
        <v>1289</v>
      </c>
      <c r="B8" s="666">
        <v>32</v>
      </c>
      <c r="C8" s="199">
        <v>41774</v>
      </c>
      <c r="D8" s="199">
        <v>41774</v>
      </c>
      <c r="E8" s="668" t="s">
        <v>173</v>
      </c>
      <c r="F8" s="668" t="s">
        <v>1028</v>
      </c>
      <c r="G8" s="669" t="s">
        <v>641</v>
      </c>
      <c r="H8" s="668">
        <v>107</v>
      </c>
      <c r="I8" s="666">
        <v>107</v>
      </c>
      <c r="J8" s="668"/>
      <c r="K8" s="668" t="s">
        <v>671</v>
      </c>
      <c r="L8" s="481">
        <v>2</v>
      </c>
      <c r="M8" s="481">
        <v>8</v>
      </c>
      <c r="N8" s="482">
        <v>41781</v>
      </c>
    </row>
    <row r="9" spans="1:14">
      <c r="A9" s="665" t="s">
        <v>1290</v>
      </c>
      <c r="B9" s="666">
        <v>5</v>
      </c>
      <c r="C9" s="199">
        <v>41774</v>
      </c>
      <c r="D9" s="199">
        <v>41774</v>
      </c>
      <c r="E9" s="667" t="s">
        <v>197</v>
      </c>
      <c r="F9" s="668" t="s">
        <v>1028</v>
      </c>
      <c r="G9" s="669" t="s">
        <v>640</v>
      </c>
      <c r="H9" s="668">
        <v>306</v>
      </c>
      <c r="I9" s="666">
        <v>306</v>
      </c>
      <c r="J9" s="668"/>
      <c r="K9" s="395" t="s">
        <v>671</v>
      </c>
      <c r="L9" s="481">
        <v>6</v>
      </c>
      <c r="M9" s="481">
        <v>42</v>
      </c>
      <c r="N9" s="482">
        <v>41781</v>
      </c>
    </row>
    <row r="10" spans="1:14">
      <c r="A10" s="665" t="s">
        <v>1290</v>
      </c>
      <c r="B10" s="666">
        <v>5</v>
      </c>
      <c r="C10" s="199">
        <v>41774</v>
      </c>
      <c r="D10" s="199">
        <v>41774</v>
      </c>
      <c r="E10" s="668" t="s">
        <v>179</v>
      </c>
      <c r="F10" s="668" t="s">
        <v>1028</v>
      </c>
      <c r="G10" s="668" t="s">
        <v>1029</v>
      </c>
      <c r="H10" s="668">
        <v>141</v>
      </c>
      <c r="I10" s="666">
        <v>141</v>
      </c>
      <c r="J10" s="668"/>
      <c r="K10" s="668" t="s">
        <v>671</v>
      </c>
      <c r="L10" s="481">
        <v>2</v>
      </c>
      <c r="M10" s="481">
        <v>8</v>
      </c>
      <c r="N10" s="482">
        <v>41774</v>
      </c>
    </row>
    <row r="11" spans="1:14">
      <c r="A11" s="665" t="s">
        <v>1290</v>
      </c>
      <c r="B11" s="666">
        <v>5</v>
      </c>
      <c r="C11" s="199">
        <v>41774</v>
      </c>
      <c r="D11" s="199">
        <v>41774</v>
      </c>
      <c r="E11" s="668" t="s">
        <v>225</v>
      </c>
      <c r="F11" s="668" t="s">
        <v>1028</v>
      </c>
      <c r="G11" s="668" t="s">
        <v>639</v>
      </c>
      <c r="H11" s="668">
        <v>23</v>
      </c>
      <c r="I11" s="666">
        <v>23</v>
      </c>
      <c r="J11" s="668" t="s">
        <v>1031</v>
      </c>
      <c r="K11" s="395" t="s">
        <v>671</v>
      </c>
      <c r="L11" s="484">
        <v>5</v>
      </c>
      <c r="M11" s="484">
        <v>35</v>
      </c>
      <c r="N11" s="482">
        <v>41782</v>
      </c>
    </row>
    <row r="12" spans="1:14">
      <c r="A12" s="665" t="s">
        <v>1290</v>
      </c>
      <c r="B12" s="666">
        <v>5</v>
      </c>
      <c r="C12" s="199">
        <v>41774</v>
      </c>
      <c r="D12" s="199">
        <v>41774</v>
      </c>
      <c r="E12" s="668" t="s">
        <v>173</v>
      </c>
      <c r="F12" s="668" t="s">
        <v>1028</v>
      </c>
      <c r="G12" s="669" t="s">
        <v>641</v>
      </c>
      <c r="H12" s="668">
        <v>21</v>
      </c>
      <c r="I12" s="666">
        <v>21</v>
      </c>
      <c r="J12" s="668"/>
      <c r="K12" s="668" t="s">
        <v>671</v>
      </c>
      <c r="L12" s="481">
        <v>2</v>
      </c>
      <c r="M12" s="481">
        <v>8</v>
      </c>
      <c r="N12" s="482">
        <v>41781</v>
      </c>
    </row>
    <row r="13" spans="1:14">
      <c r="A13" s="665" t="s">
        <v>1291</v>
      </c>
      <c r="B13" s="666" t="s">
        <v>308</v>
      </c>
      <c r="C13" s="199">
        <v>41774</v>
      </c>
      <c r="D13" s="199">
        <v>41774</v>
      </c>
      <c r="E13" s="667" t="s">
        <v>197</v>
      </c>
      <c r="F13" s="668" t="s">
        <v>1028</v>
      </c>
      <c r="G13" s="669" t="s">
        <v>640</v>
      </c>
      <c r="H13" s="668">
        <v>424</v>
      </c>
      <c r="I13" s="666">
        <v>424</v>
      </c>
      <c r="J13" s="668"/>
      <c r="K13" s="395" t="s">
        <v>671</v>
      </c>
      <c r="L13" s="481">
        <v>6</v>
      </c>
      <c r="M13" s="481">
        <v>42</v>
      </c>
      <c r="N13" s="482">
        <v>41781</v>
      </c>
    </row>
    <row r="14" spans="1:14">
      <c r="A14" s="665" t="s">
        <v>1291</v>
      </c>
      <c r="B14" s="666" t="s">
        <v>308</v>
      </c>
      <c r="C14" s="199">
        <v>41774</v>
      </c>
      <c r="D14" s="199">
        <v>41774</v>
      </c>
      <c r="E14" s="668" t="s">
        <v>179</v>
      </c>
      <c r="F14" s="668" t="s">
        <v>1028</v>
      </c>
      <c r="G14" s="668" t="s">
        <v>1029</v>
      </c>
      <c r="H14" s="668">
        <v>167</v>
      </c>
      <c r="I14" s="666">
        <v>167</v>
      </c>
      <c r="J14" s="668"/>
      <c r="K14" s="668" t="s">
        <v>671</v>
      </c>
      <c r="L14" s="481">
        <v>2</v>
      </c>
      <c r="M14" s="481">
        <v>8</v>
      </c>
      <c r="N14" s="482">
        <v>41774</v>
      </c>
    </row>
    <row r="15" spans="1:14">
      <c r="A15" s="665" t="s">
        <v>1291</v>
      </c>
      <c r="B15" s="666" t="s">
        <v>308</v>
      </c>
      <c r="C15" s="199">
        <v>41774</v>
      </c>
      <c r="D15" s="199">
        <v>41774</v>
      </c>
      <c r="E15" s="668" t="s">
        <v>225</v>
      </c>
      <c r="F15" s="668" t="s">
        <v>1028</v>
      </c>
      <c r="G15" s="668" t="s">
        <v>639</v>
      </c>
      <c r="H15" s="668">
        <v>42</v>
      </c>
      <c r="I15" s="666">
        <v>42</v>
      </c>
      <c r="J15" s="668"/>
      <c r="K15" s="395" t="s">
        <v>671</v>
      </c>
      <c r="L15" s="484">
        <v>5</v>
      </c>
      <c r="M15" s="484">
        <v>35</v>
      </c>
      <c r="N15" s="482">
        <v>41782</v>
      </c>
    </row>
    <row r="16" spans="1:14">
      <c r="A16" s="665" t="s">
        <v>1291</v>
      </c>
      <c r="B16" s="666" t="s">
        <v>308</v>
      </c>
      <c r="C16" s="199">
        <v>41774</v>
      </c>
      <c r="D16" s="199">
        <v>41774</v>
      </c>
      <c r="E16" s="668" t="s">
        <v>173</v>
      </c>
      <c r="F16" s="668" t="s">
        <v>1028</v>
      </c>
      <c r="G16" s="669" t="s">
        <v>641</v>
      </c>
      <c r="H16" s="668">
        <v>16</v>
      </c>
      <c r="I16" s="666">
        <v>16</v>
      </c>
      <c r="J16" s="668"/>
      <c r="K16" s="668" t="s">
        <v>671</v>
      </c>
      <c r="L16" s="481">
        <v>2</v>
      </c>
      <c r="M16" s="481">
        <v>8</v>
      </c>
      <c r="N16" s="482">
        <v>41781</v>
      </c>
    </row>
    <row r="17" spans="1:14">
      <c r="A17" s="668" t="s">
        <v>1292</v>
      </c>
      <c r="B17" s="666">
        <v>9</v>
      </c>
      <c r="C17" s="199">
        <v>41774</v>
      </c>
      <c r="D17" s="199">
        <v>41774</v>
      </c>
      <c r="E17" s="667" t="s">
        <v>197</v>
      </c>
      <c r="F17" s="668" t="s">
        <v>1028</v>
      </c>
      <c r="G17" s="669" t="s">
        <v>640</v>
      </c>
      <c r="H17" s="668">
        <v>477</v>
      </c>
      <c r="I17" s="666">
        <v>477</v>
      </c>
      <c r="J17" s="668"/>
      <c r="K17" s="395" t="s">
        <v>671</v>
      </c>
      <c r="L17" s="481">
        <v>6</v>
      </c>
      <c r="M17" s="481">
        <v>42</v>
      </c>
      <c r="N17" s="482">
        <v>41781</v>
      </c>
    </row>
    <row r="18" spans="1:14">
      <c r="A18" s="668" t="s">
        <v>1292</v>
      </c>
      <c r="B18" s="666">
        <v>9</v>
      </c>
      <c r="C18" s="199">
        <v>41774</v>
      </c>
      <c r="D18" s="199">
        <v>41774</v>
      </c>
      <c r="E18" s="668" t="s">
        <v>179</v>
      </c>
      <c r="F18" s="668" t="s">
        <v>1028</v>
      </c>
      <c r="G18" s="668" t="s">
        <v>1029</v>
      </c>
      <c r="H18" s="668">
        <v>216</v>
      </c>
      <c r="I18" s="666">
        <v>216</v>
      </c>
      <c r="J18" s="668"/>
      <c r="K18" s="668" t="s">
        <v>671</v>
      </c>
      <c r="L18" s="481">
        <v>2</v>
      </c>
      <c r="M18" s="481">
        <v>8</v>
      </c>
      <c r="N18" s="482">
        <v>41774</v>
      </c>
    </row>
    <row r="19" spans="1:14">
      <c r="A19" s="668" t="s">
        <v>1292</v>
      </c>
      <c r="B19" s="666">
        <v>9</v>
      </c>
      <c r="C19" s="199">
        <v>41774</v>
      </c>
      <c r="D19" s="199">
        <v>41774</v>
      </c>
      <c r="E19" s="668" t="s">
        <v>225</v>
      </c>
      <c r="F19" s="668" t="s">
        <v>1028</v>
      </c>
      <c r="G19" s="668" t="s">
        <v>639</v>
      </c>
      <c r="H19" s="668">
        <v>33</v>
      </c>
      <c r="I19" s="666">
        <v>33</v>
      </c>
      <c r="J19" s="668" t="s">
        <v>1031</v>
      </c>
      <c r="K19" s="395" t="s">
        <v>671</v>
      </c>
      <c r="L19" s="484">
        <v>5</v>
      </c>
      <c r="M19" s="484">
        <v>35</v>
      </c>
      <c r="N19" s="482">
        <v>41782</v>
      </c>
    </row>
    <row r="20" spans="1:14">
      <c r="A20" s="668" t="s">
        <v>1292</v>
      </c>
      <c r="B20" s="666">
        <v>9</v>
      </c>
      <c r="C20" s="199">
        <v>41774</v>
      </c>
      <c r="D20" s="199">
        <v>41774</v>
      </c>
      <c r="E20" s="668" t="s">
        <v>173</v>
      </c>
      <c r="F20" s="668" t="s">
        <v>1028</v>
      </c>
      <c r="G20" s="669" t="s">
        <v>641</v>
      </c>
      <c r="H20" s="668">
        <v>24</v>
      </c>
      <c r="I20" s="666">
        <v>24</v>
      </c>
      <c r="J20" s="668"/>
      <c r="K20" s="668" t="s">
        <v>671</v>
      </c>
      <c r="L20" s="481">
        <v>2</v>
      </c>
      <c r="M20" s="481">
        <v>8</v>
      </c>
      <c r="N20" s="482">
        <v>41781</v>
      </c>
    </row>
    <row r="21" spans="1:14">
      <c r="A21" s="665" t="s">
        <v>1293</v>
      </c>
      <c r="B21" s="666">
        <v>12</v>
      </c>
      <c r="C21" s="199">
        <v>41774</v>
      </c>
      <c r="D21" s="199">
        <v>41774</v>
      </c>
      <c r="E21" s="667" t="s">
        <v>197</v>
      </c>
      <c r="F21" s="668" t="s">
        <v>1028</v>
      </c>
      <c r="G21" s="669" t="s">
        <v>640</v>
      </c>
      <c r="H21" s="668">
        <v>462</v>
      </c>
      <c r="I21" s="666">
        <v>462</v>
      </c>
      <c r="J21" s="668"/>
      <c r="K21" s="395" t="s">
        <v>671</v>
      </c>
      <c r="L21" s="481">
        <v>6</v>
      </c>
      <c r="M21" s="481">
        <v>42</v>
      </c>
      <c r="N21" s="482">
        <v>41781</v>
      </c>
    </row>
    <row r="22" spans="1:14">
      <c r="A22" s="665" t="s">
        <v>1293</v>
      </c>
      <c r="B22" s="666">
        <v>12</v>
      </c>
      <c r="C22" s="199">
        <v>41774</v>
      </c>
      <c r="D22" s="199">
        <v>41774</v>
      </c>
      <c r="E22" s="668" t="s">
        <v>179</v>
      </c>
      <c r="F22" s="668" t="s">
        <v>1028</v>
      </c>
      <c r="G22" s="668" t="s">
        <v>1029</v>
      </c>
      <c r="H22" s="668">
        <v>236</v>
      </c>
      <c r="I22" s="666">
        <v>236</v>
      </c>
      <c r="J22" s="668"/>
      <c r="K22" s="668" t="s">
        <v>671</v>
      </c>
      <c r="L22" s="481">
        <v>2</v>
      </c>
      <c r="M22" s="481">
        <v>8</v>
      </c>
      <c r="N22" s="482">
        <v>41774</v>
      </c>
    </row>
    <row r="23" spans="1:14">
      <c r="A23" s="665" t="s">
        <v>1293</v>
      </c>
      <c r="B23" s="666">
        <v>12</v>
      </c>
      <c r="C23" s="199">
        <v>41774</v>
      </c>
      <c r="D23" s="199">
        <v>41774</v>
      </c>
      <c r="E23" s="668" t="s">
        <v>225</v>
      </c>
      <c r="F23" s="668" t="s">
        <v>1028</v>
      </c>
      <c r="G23" s="668" t="s">
        <v>639</v>
      </c>
      <c r="H23" s="668">
        <v>20</v>
      </c>
      <c r="I23" s="666">
        <v>20</v>
      </c>
      <c r="J23" s="668" t="s">
        <v>1031</v>
      </c>
      <c r="K23" s="395" t="s">
        <v>671</v>
      </c>
      <c r="L23" s="484">
        <v>5</v>
      </c>
      <c r="M23" s="484">
        <v>35</v>
      </c>
      <c r="N23" s="482">
        <v>41782</v>
      </c>
    </row>
    <row r="24" spans="1:14">
      <c r="A24" s="665" t="s">
        <v>1293</v>
      </c>
      <c r="B24" s="666">
        <v>12</v>
      </c>
      <c r="C24" s="199">
        <v>41774</v>
      </c>
      <c r="D24" s="199">
        <v>41774</v>
      </c>
      <c r="E24" s="668" t="s">
        <v>173</v>
      </c>
      <c r="F24" s="668" t="s">
        <v>1028</v>
      </c>
      <c r="G24" s="669" t="s">
        <v>641</v>
      </c>
      <c r="H24" s="668">
        <v>20</v>
      </c>
      <c r="I24" s="666">
        <v>20</v>
      </c>
      <c r="J24" s="668"/>
      <c r="K24" s="668" t="s">
        <v>671</v>
      </c>
      <c r="L24" s="481">
        <v>2</v>
      </c>
      <c r="M24" s="481">
        <v>8</v>
      </c>
      <c r="N24" s="482">
        <v>41781</v>
      </c>
    </row>
    <row r="25" spans="1:14">
      <c r="A25" s="665" t="s">
        <v>1294</v>
      </c>
      <c r="B25" s="666" t="s">
        <v>309</v>
      </c>
      <c r="C25" s="199">
        <v>41774</v>
      </c>
      <c r="D25" s="199">
        <v>41774</v>
      </c>
      <c r="E25" s="667" t="s">
        <v>197</v>
      </c>
      <c r="F25" s="668" t="s">
        <v>1028</v>
      </c>
      <c r="G25" s="669" t="s">
        <v>640</v>
      </c>
      <c r="H25" s="668">
        <v>579</v>
      </c>
      <c r="I25" s="666">
        <v>579</v>
      </c>
      <c r="J25" s="668"/>
      <c r="K25" s="395" t="s">
        <v>671</v>
      </c>
      <c r="L25" s="481">
        <v>6</v>
      </c>
      <c r="M25" s="481">
        <v>42</v>
      </c>
      <c r="N25" s="482">
        <v>41781</v>
      </c>
    </row>
    <row r="26" spans="1:14">
      <c r="A26" s="665" t="s">
        <v>1294</v>
      </c>
      <c r="B26" s="752" t="s">
        <v>309</v>
      </c>
      <c r="C26" s="199">
        <v>41774</v>
      </c>
      <c r="D26" s="199">
        <v>41774</v>
      </c>
      <c r="E26" s="668" t="s">
        <v>179</v>
      </c>
      <c r="F26" s="668" t="s">
        <v>1028</v>
      </c>
      <c r="G26" s="668" t="s">
        <v>1029</v>
      </c>
      <c r="H26" s="668">
        <v>250</v>
      </c>
      <c r="I26" s="666">
        <v>250</v>
      </c>
      <c r="J26" s="668"/>
      <c r="K26" s="395" t="s">
        <v>671</v>
      </c>
      <c r="L26" s="481">
        <v>2</v>
      </c>
      <c r="M26" s="481">
        <v>8</v>
      </c>
      <c r="N26" s="482">
        <v>41774</v>
      </c>
    </row>
    <row r="27" spans="1:14">
      <c r="A27" s="665" t="s">
        <v>1294</v>
      </c>
      <c r="B27" s="752" t="s">
        <v>309</v>
      </c>
      <c r="C27" s="199">
        <v>41774</v>
      </c>
      <c r="D27" s="199">
        <v>41774</v>
      </c>
      <c r="E27" s="668" t="s">
        <v>225</v>
      </c>
      <c r="F27" s="668" t="s">
        <v>1028</v>
      </c>
      <c r="G27" s="668" t="s">
        <v>639</v>
      </c>
      <c r="H27" s="668">
        <v>24</v>
      </c>
      <c r="I27" s="666">
        <v>24</v>
      </c>
      <c r="J27" s="668" t="s">
        <v>1031</v>
      </c>
      <c r="K27" s="668" t="s">
        <v>671</v>
      </c>
      <c r="L27" s="484">
        <v>5</v>
      </c>
      <c r="M27" s="484">
        <v>35</v>
      </c>
      <c r="N27" s="482">
        <v>41782</v>
      </c>
    </row>
    <row r="28" spans="1:14">
      <c r="A28" s="665" t="s">
        <v>1294</v>
      </c>
      <c r="B28" s="752" t="s">
        <v>309</v>
      </c>
      <c r="C28" s="199">
        <v>41774</v>
      </c>
      <c r="D28" s="199">
        <v>41774</v>
      </c>
      <c r="E28" s="668" t="s">
        <v>173</v>
      </c>
      <c r="F28" s="668" t="s">
        <v>1028</v>
      </c>
      <c r="G28" s="669" t="s">
        <v>641</v>
      </c>
      <c r="H28" s="668">
        <v>25</v>
      </c>
      <c r="I28" s="666">
        <v>25</v>
      </c>
      <c r="J28" s="668"/>
      <c r="K28" s="668" t="s">
        <v>671</v>
      </c>
      <c r="L28" s="481">
        <v>2</v>
      </c>
      <c r="M28" s="481">
        <v>8</v>
      </c>
      <c r="N28" s="482">
        <v>41781</v>
      </c>
    </row>
    <row r="29" spans="1:14">
      <c r="A29" s="665" t="s">
        <v>1295</v>
      </c>
      <c r="B29" s="666" t="s">
        <v>704</v>
      </c>
      <c r="C29" s="199">
        <v>41774</v>
      </c>
      <c r="D29" s="199">
        <v>41774</v>
      </c>
      <c r="E29" s="667" t="s">
        <v>197</v>
      </c>
      <c r="F29" s="668" t="s">
        <v>1028</v>
      </c>
      <c r="G29" s="669" t="s">
        <v>640</v>
      </c>
      <c r="H29" s="668">
        <v>498</v>
      </c>
      <c r="I29" s="666">
        <v>498</v>
      </c>
      <c r="J29" s="668"/>
      <c r="K29" s="395" t="s">
        <v>671</v>
      </c>
      <c r="L29" s="481">
        <v>6</v>
      </c>
      <c r="M29" s="481">
        <v>42</v>
      </c>
      <c r="N29" s="482">
        <v>41781</v>
      </c>
    </row>
    <row r="30" spans="1:14">
      <c r="A30" s="665" t="s">
        <v>1295</v>
      </c>
      <c r="B30" s="666" t="s">
        <v>704</v>
      </c>
      <c r="C30" s="199">
        <v>41774</v>
      </c>
      <c r="D30" s="199">
        <v>41774</v>
      </c>
      <c r="E30" s="668" t="s">
        <v>179</v>
      </c>
      <c r="F30" s="668" t="s">
        <v>1028</v>
      </c>
      <c r="G30" s="668" t="s">
        <v>1029</v>
      </c>
      <c r="H30" s="668">
        <v>240</v>
      </c>
      <c r="I30" s="666">
        <v>240</v>
      </c>
      <c r="J30" s="668"/>
      <c r="K30" s="668" t="s">
        <v>671</v>
      </c>
      <c r="L30" s="481">
        <v>2</v>
      </c>
      <c r="M30" s="481">
        <v>8</v>
      </c>
      <c r="N30" s="482">
        <v>41774</v>
      </c>
    </row>
    <row r="31" spans="1:14">
      <c r="A31" s="665" t="s">
        <v>1295</v>
      </c>
      <c r="B31" s="666" t="s">
        <v>704</v>
      </c>
      <c r="C31" s="199">
        <v>41774</v>
      </c>
      <c r="D31" s="199">
        <v>41774</v>
      </c>
      <c r="E31" s="668" t="s">
        <v>225</v>
      </c>
      <c r="F31" s="668" t="s">
        <v>1028</v>
      </c>
      <c r="G31" s="668" t="s">
        <v>639</v>
      </c>
      <c r="H31" s="668">
        <v>18</v>
      </c>
      <c r="I31" s="666">
        <v>18</v>
      </c>
      <c r="J31" s="668" t="s">
        <v>1031</v>
      </c>
      <c r="K31" s="668" t="s">
        <v>671</v>
      </c>
      <c r="L31" s="484">
        <v>5</v>
      </c>
      <c r="M31" s="484">
        <v>35</v>
      </c>
      <c r="N31" s="482">
        <v>41782</v>
      </c>
    </row>
    <row r="32" spans="1:14">
      <c r="A32" s="665" t="s">
        <v>1295</v>
      </c>
      <c r="B32" s="666" t="s">
        <v>704</v>
      </c>
      <c r="C32" s="199">
        <v>41774</v>
      </c>
      <c r="D32" s="199">
        <v>41774</v>
      </c>
      <c r="E32" s="668" t="s">
        <v>173</v>
      </c>
      <c r="F32" s="668" t="s">
        <v>1028</v>
      </c>
      <c r="G32" s="669" t="s">
        <v>641</v>
      </c>
      <c r="H32" s="668">
        <v>17</v>
      </c>
      <c r="I32" s="666">
        <v>17</v>
      </c>
      <c r="J32" s="668"/>
      <c r="K32" s="668" t="s">
        <v>671</v>
      </c>
      <c r="L32" s="481">
        <v>2</v>
      </c>
      <c r="M32" s="481">
        <v>8</v>
      </c>
      <c r="N32" s="482">
        <v>41781</v>
      </c>
    </row>
    <row r="33" spans="1:14">
      <c r="A33" s="665" t="s">
        <v>1296</v>
      </c>
      <c r="B33" s="666">
        <v>34</v>
      </c>
      <c r="C33" s="199">
        <v>41774</v>
      </c>
      <c r="D33" s="199">
        <v>41774</v>
      </c>
      <c r="E33" s="667" t="s">
        <v>197</v>
      </c>
      <c r="F33" s="668" t="s">
        <v>1028</v>
      </c>
      <c r="G33" s="669" t="s">
        <v>640</v>
      </c>
      <c r="H33" s="668">
        <v>1327</v>
      </c>
      <c r="I33" s="666">
        <v>1327</v>
      </c>
      <c r="J33" s="668"/>
      <c r="K33" s="395" t="s">
        <v>671</v>
      </c>
      <c r="L33" s="481">
        <v>6</v>
      </c>
      <c r="M33" s="481">
        <v>42</v>
      </c>
      <c r="N33" s="482">
        <v>41781</v>
      </c>
    </row>
    <row r="34" spans="1:14">
      <c r="A34" s="665" t="s">
        <v>1296</v>
      </c>
      <c r="B34" s="666">
        <v>34</v>
      </c>
      <c r="C34" s="199">
        <v>41774</v>
      </c>
      <c r="D34" s="199">
        <v>41774</v>
      </c>
      <c r="E34" s="668" t="s">
        <v>179</v>
      </c>
      <c r="F34" s="668" t="s">
        <v>1028</v>
      </c>
      <c r="G34" s="668" t="s">
        <v>1029</v>
      </c>
      <c r="H34" s="668">
        <v>1104</v>
      </c>
      <c r="I34" s="666">
        <v>1104</v>
      </c>
      <c r="J34" s="668"/>
      <c r="K34" s="668" t="s">
        <v>671</v>
      </c>
      <c r="L34" s="481">
        <v>2</v>
      </c>
      <c r="M34" s="481">
        <v>8</v>
      </c>
      <c r="N34" s="482">
        <v>41774</v>
      </c>
    </row>
    <row r="35" spans="1:14">
      <c r="A35" s="665" t="s">
        <v>1296</v>
      </c>
      <c r="B35" s="666">
        <v>34</v>
      </c>
      <c r="C35" s="199">
        <v>41774</v>
      </c>
      <c r="D35" s="199">
        <v>41774</v>
      </c>
      <c r="E35" s="668" t="s">
        <v>225</v>
      </c>
      <c r="F35" s="668" t="s">
        <v>1028</v>
      </c>
      <c r="G35" s="668" t="s">
        <v>639</v>
      </c>
      <c r="H35" s="668">
        <v>20</v>
      </c>
      <c r="I35" s="666">
        <v>20</v>
      </c>
      <c r="J35" s="668" t="s">
        <v>1031</v>
      </c>
      <c r="K35" s="395" t="s">
        <v>671</v>
      </c>
      <c r="L35" s="484">
        <v>5</v>
      </c>
      <c r="M35" s="484">
        <v>35</v>
      </c>
      <c r="N35" s="482">
        <v>41782</v>
      </c>
    </row>
    <row r="36" spans="1:14">
      <c r="A36" s="665" t="s">
        <v>1296</v>
      </c>
      <c r="B36" s="666">
        <v>34</v>
      </c>
      <c r="C36" s="199">
        <v>41774</v>
      </c>
      <c r="D36" s="199">
        <v>41774</v>
      </c>
      <c r="E36" s="668" t="s">
        <v>173</v>
      </c>
      <c r="F36" s="668" t="s">
        <v>1028</v>
      </c>
      <c r="G36" s="669" t="s">
        <v>641</v>
      </c>
      <c r="H36" s="668">
        <v>14</v>
      </c>
      <c r="I36" s="666">
        <v>14</v>
      </c>
      <c r="J36" s="668"/>
      <c r="K36" s="668" t="s">
        <v>671</v>
      </c>
      <c r="L36" s="481">
        <v>2</v>
      </c>
      <c r="M36" s="481">
        <v>8</v>
      </c>
      <c r="N36" s="482">
        <v>41781</v>
      </c>
    </row>
    <row r="37" spans="1:14">
      <c r="A37" s="665" t="s">
        <v>1297</v>
      </c>
      <c r="B37" s="666">
        <v>18</v>
      </c>
      <c r="C37" s="199">
        <v>41774</v>
      </c>
      <c r="D37" s="199">
        <v>41774</v>
      </c>
      <c r="E37" s="667" t="s">
        <v>197</v>
      </c>
      <c r="F37" s="668" t="s">
        <v>1028</v>
      </c>
      <c r="G37" s="669" t="s">
        <v>640</v>
      </c>
      <c r="H37" s="668">
        <v>527</v>
      </c>
      <c r="I37" s="666">
        <v>527</v>
      </c>
      <c r="J37" s="668"/>
      <c r="K37" s="395" t="s">
        <v>671</v>
      </c>
      <c r="L37" s="481">
        <v>6</v>
      </c>
      <c r="M37" s="481">
        <v>42</v>
      </c>
      <c r="N37" s="482">
        <v>41781</v>
      </c>
    </row>
    <row r="38" spans="1:14">
      <c r="A38" s="665" t="s">
        <v>1297</v>
      </c>
      <c r="B38" s="666">
        <v>18</v>
      </c>
      <c r="C38" s="199">
        <v>41774</v>
      </c>
      <c r="D38" s="199">
        <v>41774</v>
      </c>
      <c r="E38" s="668" t="s">
        <v>179</v>
      </c>
      <c r="F38" s="668" t="s">
        <v>1028</v>
      </c>
      <c r="G38" s="668" t="s">
        <v>1029</v>
      </c>
      <c r="H38" s="668">
        <v>2</v>
      </c>
      <c r="I38" s="666">
        <v>2</v>
      </c>
      <c r="J38" s="668" t="s">
        <v>1031</v>
      </c>
      <c r="K38" s="668" t="s">
        <v>671</v>
      </c>
      <c r="L38" s="481">
        <v>2</v>
      </c>
      <c r="M38" s="481">
        <v>8</v>
      </c>
      <c r="N38" s="482">
        <v>41774</v>
      </c>
    </row>
    <row r="39" spans="1:14">
      <c r="A39" s="665" t="s">
        <v>1297</v>
      </c>
      <c r="B39" s="666">
        <v>18</v>
      </c>
      <c r="C39" s="199">
        <v>41774</v>
      </c>
      <c r="D39" s="199">
        <v>41774</v>
      </c>
      <c r="E39" s="668" t="s">
        <v>225</v>
      </c>
      <c r="F39" s="668" t="s">
        <v>1028</v>
      </c>
      <c r="G39" s="668" t="s">
        <v>639</v>
      </c>
      <c r="H39" s="668">
        <v>20</v>
      </c>
      <c r="I39" s="666">
        <v>20</v>
      </c>
      <c r="J39" s="668" t="s">
        <v>1031</v>
      </c>
      <c r="K39" s="395" t="s">
        <v>671</v>
      </c>
      <c r="L39" s="484">
        <v>5</v>
      </c>
      <c r="M39" s="484">
        <v>35</v>
      </c>
      <c r="N39" s="482">
        <v>41782</v>
      </c>
    </row>
    <row r="40" spans="1:14">
      <c r="A40" s="665" t="s">
        <v>1297</v>
      </c>
      <c r="B40" s="666">
        <v>18</v>
      </c>
      <c r="C40" s="199">
        <v>41774</v>
      </c>
      <c r="D40" s="199">
        <v>41774</v>
      </c>
      <c r="E40" s="668" t="s">
        <v>173</v>
      </c>
      <c r="F40" s="668" t="s">
        <v>1028</v>
      </c>
      <c r="G40" s="669" t="s">
        <v>641</v>
      </c>
      <c r="H40" s="668">
        <v>19</v>
      </c>
      <c r="I40" s="666">
        <v>19</v>
      </c>
      <c r="J40" s="668"/>
      <c r="K40" s="668" t="s">
        <v>671</v>
      </c>
      <c r="L40" s="481">
        <v>2</v>
      </c>
      <c r="M40" s="481">
        <v>8</v>
      </c>
      <c r="N40" s="482">
        <v>41781</v>
      </c>
    </row>
    <row r="41" spans="1:14">
      <c r="A41" s="665" t="s">
        <v>1298</v>
      </c>
      <c r="B41" s="666">
        <v>19</v>
      </c>
      <c r="C41" s="199">
        <v>41774</v>
      </c>
      <c r="D41" s="199">
        <v>41774</v>
      </c>
      <c r="E41" s="667" t="s">
        <v>197</v>
      </c>
      <c r="F41" s="668" t="s">
        <v>1028</v>
      </c>
      <c r="G41" s="669" t="s">
        <v>640</v>
      </c>
      <c r="H41" s="668">
        <v>646</v>
      </c>
      <c r="I41" s="666">
        <v>646</v>
      </c>
      <c r="J41" s="668"/>
      <c r="K41" s="395" t="s">
        <v>671</v>
      </c>
      <c r="L41" s="481">
        <v>6</v>
      </c>
      <c r="M41" s="481">
        <v>42</v>
      </c>
      <c r="N41" s="482">
        <v>41781</v>
      </c>
    </row>
    <row r="42" spans="1:14">
      <c r="A42" s="665" t="s">
        <v>1298</v>
      </c>
      <c r="B42" s="666">
        <v>19</v>
      </c>
      <c r="C42" s="199">
        <v>41774</v>
      </c>
      <c r="D42" s="199">
        <v>41774</v>
      </c>
      <c r="E42" s="668" t="s">
        <v>179</v>
      </c>
      <c r="F42" s="668" t="s">
        <v>1028</v>
      </c>
      <c r="G42" s="668" t="s">
        <v>1029</v>
      </c>
      <c r="H42" s="668">
        <v>424</v>
      </c>
      <c r="I42" s="666">
        <v>424</v>
      </c>
      <c r="J42" s="668"/>
      <c r="K42" s="668" t="s">
        <v>671</v>
      </c>
      <c r="L42" s="481">
        <v>2</v>
      </c>
      <c r="M42" s="481">
        <v>8</v>
      </c>
      <c r="N42" s="482">
        <v>41774</v>
      </c>
    </row>
    <row r="43" spans="1:14">
      <c r="A43" s="665" t="s">
        <v>1298</v>
      </c>
      <c r="B43" s="666">
        <v>19</v>
      </c>
      <c r="C43" s="199">
        <v>41774</v>
      </c>
      <c r="D43" s="199">
        <v>41774</v>
      </c>
      <c r="E43" s="668" t="s">
        <v>225</v>
      </c>
      <c r="F43" s="668" t="s">
        <v>1028</v>
      </c>
      <c r="G43" s="668" t="s">
        <v>639</v>
      </c>
      <c r="H43" s="668">
        <v>14</v>
      </c>
      <c r="I43" s="666">
        <v>14</v>
      </c>
      <c r="J43" s="668" t="s">
        <v>1031</v>
      </c>
      <c r="K43" s="395" t="s">
        <v>671</v>
      </c>
      <c r="L43" s="484">
        <v>5</v>
      </c>
      <c r="M43" s="484">
        <v>35</v>
      </c>
      <c r="N43" s="482">
        <v>41782</v>
      </c>
    </row>
    <row r="44" spans="1:14">
      <c r="A44" s="665" t="s">
        <v>1298</v>
      </c>
      <c r="B44" s="666">
        <v>19</v>
      </c>
      <c r="C44" s="199">
        <v>41774</v>
      </c>
      <c r="D44" s="199">
        <v>41774</v>
      </c>
      <c r="E44" s="668" t="s">
        <v>173</v>
      </c>
      <c r="F44" s="668" t="s">
        <v>1028</v>
      </c>
      <c r="G44" s="669" t="s">
        <v>641</v>
      </c>
      <c r="H44" s="668">
        <v>15</v>
      </c>
      <c r="I44" s="666">
        <v>15</v>
      </c>
      <c r="J44" s="668"/>
      <c r="K44" s="668" t="s">
        <v>671</v>
      </c>
      <c r="L44" s="481">
        <v>2</v>
      </c>
      <c r="M44" s="481">
        <v>8</v>
      </c>
      <c r="N44" s="482">
        <v>41781</v>
      </c>
    </row>
    <row r="45" spans="1:14">
      <c r="A45" s="665" t="s">
        <v>1299</v>
      </c>
      <c r="B45" s="666" t="s">
        <v>703</v>
      </c>
      <c r="C45" s="199">
        <v>41774</v>
      </c>
      <c r="D45" s="199">
        <v>41774</v>
      </c>
      <c r="E45" s="667" t="s">
        <v>197</v>
      </c>
      <c r="F45" s="668" t="s">
        <v>1028</v>
      </c>
      <c r="G45" s="669" t="s">
        <v>640</v>
      </c>
      <c r="H45" s="668">
        <v>228</v>
      </c>
      <c r="I45" s="666">
        <v>228</v>
      </c>
      <c r="J45" s="668"/>
      <c r="K45" s="395" t="s">
        <v>671</v>
      </c>
      <c r="L45" s="481">
        <v>6</v>
      </c>
      <c r="M45" s="481">
        <v>42</v>
      </c>
      <c r="N45" s="482">
        <v>41781</v>
      </c>
    </row>
    <row r="46" spans="1:14">
      <c r="A46" s="665" t="s">
        <v>1299</v>
      </c>
      <c r="B46" s="666" t="s">
        <v>703</v>
      </c>
      <c r="C46" s="199">
        <v>41774</v>
      </c>
      <c r="D46" s="199">
        <v>41774</v>
      </c>
      <c r="E46" s="668" t="s">
        <v>179</v>
      </c>
      <c r="F46" s="668" t="s">
        <v>1028</v>
      </c>
      <c r="G46" s="668" t="s">
        <v>1029</v>
      </c>
      <c r="H46" s="668">
        <v>58</v>
      </c>
      <c r="I46" s="666">
        <v>58</v>
      </c>
      <c r="J46" s="668"/>
      <c r="K46" s="668" t="s">
        <v>671</v>
      </c>
      <c r="L46" s="481">
        <v>2</v>
      </c>
      <c r="M46" s="481">
        <v>8</v>
      </c>
      <c r="N46" s="482">
        <v>41774</v>
      </c>
    </row>
    <row r="47" spans="1:14">
      <c r="A47" s="665" t="s">
        <v>1299</v>
      </c>
      <c r="B47" s="666" t="s">
        <v>703</v>
      </c>
      <c r="C47" s="199">
        <v>41774</v>
      </c>
      <c r="D47" s="199">
        <v>41774</v>
      </c>
      <c r="E47" s="668" t="s">
        <v>225</v>
      </c>
      <c r="F47" s="668" t="s">
        <v>1028</v>
      </c>
      <c r="G47" s="668" t="s">
        <v>639</v>
      </c>
      <c r="H47" s="668">
        <v>16</v>
      </c>
      <c r="I47" s="666">
        <v>16</v>
      </c>
      <c r="J47" s="668" t="s">
        <v>1031</v>
      </c>
      <c r="K47" s="395" t="s">
        <v>671</v>
      </c>
      <c r="L47" s="484">
        <v>5</v>
      </c>
      <c r="M47" s="484">
        <v>35</v>
      </c>
      <c r="N47" s="482">
        <v>41782</v>
      </c>
    </row>
    <row r="48" spans="1:14">
      <c r="A48" s="665" t="s">
        <v>1299</v>
      </c>
      <c r="B48" s="666" t="s">
        <v>703</v>
      </c>
      <c r="C48" s="199">
        <v>41774</v>
      </c>
      <c r="D48" s="199">
        <v>41774</v>
      </c>
      <c r="E48" s="668" t="s">
        <v>173</v>
      </c>
      <c r="F48" s="668" t="s">
        <v>1028</v>
      </c>
      <c r="G48" s="669" t="s">
        <v>641</v>
      </c>
      <c r="H48" s="668">
        <v>5</v>
      </c>
      <c r="I48" s="666">
        <v>5</v>
      </c>
      <c r="J48" s="668" t="s">
        <v>1031</v>
      </c>
      <c r="K48" s="668" t="s">
        <v>671</v>
      </c>
      <c r="L48" s="481">
        <v>2</v>
      </c>
      <c r="M48" s="481">
        <v>8</v>
      </c>
      <c r="N48" s="482">
        <v>41781</v>
      </c>
    </row>
    <row r="49" spans="1:14">
      <c r="A49" s="665" t="s">
        <v>1300</v>
      </c>
      <c r="B49" s="666" t="s">
        <v>702</v>
      </c>
      <c r="C49" s="199">
        <v>41774</v>
      </c>
      <c r="D49" s="199">
        <v>41774</v>
      </c>
      <c r="E49" s="667" t="s">
        <v>197</v>
      </c>
      <c r="F49" s="668" t="s">
        <v>1028</v>
      </c>
      <c r="G49" s="669" t="s">
        <v>640</v>
      </c>
      <c r="H49" s="668">
        <v>226</v>
      </c>
      <c r="I49" s="666">
        <v>226</v>
      </c>
      <c r="J49" s="668"/>
      <c r="K49" s="395" t="s">
        <v>671</v>
      </c>
      <c r="L49" s="481">
        <v>6</v>
      </c>
      <c r="M49" s="481">
        <v>42</v>
      </c>
      <c r="N49" s="482">
        <v>41781</v>
      </c>
    </row>
    <row r="50" spans="1:14">
      <c r="A50" s="665" t="s">
        <v>1300</v>
      </c>
      <c r="B50" s="666" t="s">
        <v>702</v>
      </c>
      <c r="C50" s="199">
        <v>41774</v>
      </c>
      <c r="D50" s="199">
        <v>41774</v>
      </c>
      <c r="E50" s="668" t="s">
        <v>179</v>
      </c>
      <c r="F50" s="668" t="s">
        <v>1028</v>
      </c>
      <c r="G50" s="668" t="s">
        <v>1029</v>
      </c>
      <c r="H50" s="668">
        <v>75</v>
      </c>
      <c r="I50" s="666">
        <v>75</v>
      </c>
      <c r="J50" s="668"/>
      <c r="K50" s="668" t="s">
        <v>671</v>
      </c>
      <c r="L50" s="481">
        <v>2</v>
      </c>
      <c r="M50" s="481">
        <v>8</v>
      </c>
      <c r="N50" s="482">
        <v>41774</v>
      </c>
    </row>
    <row r="51" spans="1:14">
      <c r="A51" s="665" t="s">
        <v>1300</v>
      </c>
      <c r="B51" s="666" t="s">
        <v>702</v>
      </c>
      <c r="C51" s="199">
        <v>41774</v>
      </c>
      <c r="D51" s="199">
        <v>41774</v>
      </c>
      <c r="E51" s="668" t="s">
        <v>225</v>
      </c>
      <c r="F51" s="668" t="s">
        <v>1028</v>
      </c>
      <c r="G51" s="668" t="s">
        <v>639</v>
      </c>
      <c r="H51" s="668">
        <v>17</v>
      </c>
      <c r="I51" s="666">
        <v>17</v>
      </c>
      <c r="J51" s="668" t="s">
        <v>1031</v>
      </c>
      <c r="K51" s="395" t="s">
        <v>671</v>
      </c>
      <c r="L51" s="484">
        <v>5</v>
      </c>
      <c r="M51" s="484">
        <v>35</v>
      </c>
      <c r="N51" s="482">
        <v>41782</v>
      </c>
    </row>
    <row r="52" spans="1:14">
      <c r="A52" s="665" t="s">
        <v>1300</v>
      </c>
      <c r="B52" s="666" t="s">
        <v>702</v>
      </c>
      <c r="C52" s="199">
        <v>41774</v>
      </c>
      <c r="D52" s="199">
        <v>41774</v>
      </c>
      <c r="E52" s="668" t="s">
        <v>173</v>
      </c>
      <c r="F52" s="668" t="s">
        <v>1028</v>
      </c>
      <c r="G52" s="669" t="s">
        <v>641</v>
      </c>
      <c r="H52" s="668">
        <v>28</v>
      </c>
      <c r="I52" s="666">
        <v>28</v>
      </c>
      <c r="J52" s="668"/>
      <c r="K52" s="668" t="s">
        <v>671</v>
      </c>
      <c r="L52" s="481">
        <v>2</v>
      </c>
      <c r="M52" s="481">
        <v>8</v>
      </c>
      <c r="N52" s="482">
        <v>41781</v>
      </c>
    </row>
    <row r="53" spans="1:14">
      <c r="A53" s="665" t="s">
        <v>1301</v>
      </c>
      <c r="B53" s="666">
        <v>35</v>
      </c>
      <c r="C53" s="199">
        <v>41774</v>
      </c>
      <c r="D53" s="199">
        <v>41774</v>
      </c>
      <c r="E53" s="667" t="s">
        <v>197</v>
      </c>
      <c r="F53" s="668" t="s">
        <v>1028</v>
      </c>
      <c r="G53" s="669" t="s">
        <v>640</v>
      </c>
      <c r="H53" s="668">
        <v>521</v>
      </c>
      <c r="I53" s="666">
        <v>521</v>
      </c>
      <c r="J53" s="668"/>
      <c r="K53" s="395" t="s">
        <v>671</v>
      </c>
      <c r="L53" s="481">
        <v>6</v>
      </c>
      <c r="M53" s="481">
        <v>42</v>
      </c>
      <c r="N53" s="482">
        <v>41781</v>
      </c>
    </row>
    <row r="54" spans="1:14">
      <c r="A54" s="665" t="s">
        <v>1301</v>
      </c>
      <c r="B54" s="666">
        <v>35</v>
      </c>
      <c r="C54" s="199">
        <v>41774</v>
      </c>
      <c r="D54" s="199">
        <v>41774</v>
      </c>
      <c r="E54" s="668" t="s">
        <v>179</v>
      </c>
      <c r="F54" s="668" t="s">
        <v>1028</v>
      </c>
      <c r="G54" s="668" t="s">
        <v>1029</v>
      </c>
      <c r="H54" s="668">
        <v>442</v>
      </c>
      <c r="I54" s="666">
        <v>442</v>
      </c>
      <c r="J54" s="668"/>
      <c r="K54" s="668" t="s">
        <v>671</v>
      </c>
      <c r="L54" s="481">
        <v>2</v>
      </c>
      <c r="M54" s="481">
        <v>8</v>
      </c>
      <c r="N54" s="482">
        <v>41774</v>
      </c>
    </row>
    <row r="55" spans="1:14">
      <c r="A55" s="665" t="s">
        <v>1301</v>
      </c>
      <c r="B55" s="666">
        <v>35</v>
      </c>
      <c r="C55" s="199">
        <v>41774</v>
      </c>
      <c r="D55" s="199">
        <v>41774</v>
      </c>
      <c r="E55" s="668" t="s">
        <v>225</v>
      </c>
      <c r="F55" s="668" t="s">
        <v>1028</v>
      </c>
      <c r="G55" s="668" t="s">
        <v>639</v>
      </c>
      <c r="H55" s="668">
        <v>21</v>
      </c>
      <c r="I55" s="666">
        <v>21</v>
      </c>
      <c r="J55" s="668" t="s">
        <v>1031</v>
      </c>
      <c r="K55" s="395" t="s">
        <v>671</v>
      </c>
      <c r="L55" s="484">
        <v>5</v>
      </c>
      <c r="M55" s="484">
        <v>35</v>
      </c>
      <c r="N55" s="482">
        <v>41782</v>
      </c>
    </row>
    <row r="56" spans="1:14">
      <c r="A56" s="665" t="s">
        <v>1301</v>
      </c>
      <c r="B56" s="666">
        <v>35</v>
      </c>
      <c r="C56" s="199">
        <v>41774</v>
      </c>
      <c r="D56" s="199">
        <v>41774</v>
      </c>
      <c r="E56" s="668" t="s">
        <v>173</v>
      </c>
      <c r="F56" s="668" t="s">
        <v>1028</v>
      </c>
      <c r="G56" s="669" t="s">
        <v>641</v>
      </c>
      <c r="H56" s="668">
        <v>17</v>
      </c>
      <c r="I56" s="666">
        <v>17</v>
      </c>
      <c r="J56" s="668"/>
      <c r="K56" s="668" t="s">
        <v>671</v>
      </c>
      <c r="L56" s="481">
        <v>2</v>
      </c>
      <c r="M56" s="481">
        <v>8</v>
      </c>
      <c r="N56" s="482">
        <v>41781</v>
      </c>
    </row>
    <row r="57" spans="1:14">
      <c r="A57" s="665" t="s">
        <v>1302</v>
      </c>
      <c r="B57" s="666">
        <v>50</v>
      </c>
      <c r="C57" s="199">
        <v>41774</v>
      </c>
      <c r="D57" s="199">
        <v>41774</v>
      </c>
      <c r="E57" s="667" t="s">
        <v>197</v>
      </c>
      <c r="F57" s="668" t="s">
        <v>1028</v>
      </c>
      <c r="G57" s="669" t="s">
        <v>640</v>
      </c>
      <c r="H57" s="668">
        <v>751</v>
      </c>
      <c r="I57" s="666">
        <v>751</v>
      </c>
      <c r="J57" s="668"/>
      <c r="K57" s="395" t="s">
        <v>671</v>
      </c>
      <c r="L57" s="481">
        <v>6</v>
      </c>
      <c r="M57" s="481">
        <v>42</v>
      </c>
      <c r="N57" s="482">
        <v>41781</v>
      </c>
    </row>
    <row r="58" spans="1:14">
      <c r="A58" s="665" t="s">
        <v>1302</v>
      </c>
      <c r="B58" s="666">
        <v>50</v>
      </c>
      <c r="C58" s="199">
        <v>41774</v>
      </c>
      <c r="D58" s="199">
        <v>41774</v>
      </c>
      <c r="E58" s="668" t="s">
        <v>179</v>
      </c>
      <c r="F58" s="668" t="s">
        <v>1028</v>
      </c>
      <c r="G58" s="668" t="s">
        <v>1029</v>
      </c>
      <c r="H58" s="668">
        <v>569</v>
      </c>
      <c r="I58" s="666">
        <v>569</v>
      </c>
      <c r="J58" s="668"/>
      <c r="K58" s="668" t="s">
        <v>671</v>
      </c>
      <c r="L58" s="481">
        <v>2</v>
      </c>
      <c r="M58" s="481">
        <v>8</v>
      </c>
      <c r="N58" s="482">
        <v>41774</v>
      </c>
    </row>
    <row r="59" spans="1:14">
      <c r="A59" s="665" t="s">
        <v>1302</v>
      </c>
      <c r="B59" s="666">
        <v>50</v>
      </c>
      <c r="C59" s="199">
        <v>41774</v>
      </c>
      <c r="D59" s="199">
        <v>41774</v>
      </c>
      <c r="E59" s="668" t="s">
        <v>225</v>
      </c>
      <c r="F59" s="668" t="s">
        <v>1028</v>
      </c>
      <c r="G59" s="668" t="s">
        <v>639</v>
      </c>
      <c r="H59" s="668">
        <v>18</v>
      </c>
      <c r="I59" s="666">
        <v>18</v>
      </c>
      <c r="J59" s="668" t="s">
        <v>1031</v>
      </c>
      <c r="K59" s="395" t="s">
        <v>671</v>
      </c>
      <c r="L59" s="484">
        <v>5</v>
      </c>
      <c r="M59" s="484">
        <v>35</v>
      </c>
      <c r="N59" s="482">
        <v>41782</v>
      </c>
    </row>
    <row r="60" spans="1:14">
      <c r="A60" s="665" t="s">
        <v>1302</v>
      </c>
      <c r="B60" s="666">
        <v>50</v>
      </c>
      <c r="C60" s="199">
        <v>41774</v>
      </c>
      <c r="D60" s="199">
        <v>41774</v>
      </c>
      <c r="E60" s="668" t="s">
        <v>173</v>
      </c>
      <c r="F60" s="668" t="s">
        <v>1028</v>
      </c>
      <c r="G60" s="669" t="s">
        <v>641</v>
      </c>
      <c r="H60" s="668">
        <v>19</v>
      </c>
      <c r="I60" s="666">
        <v>19</v>
      </c>
      <c r="J60" s="668"/>
      <c r="K60" s="668" t="s">
        <v>671</v>
      </c>
      <c r="L60" s="481">
        <v>2</v>
      </c>
      <c r="M60" s="481">
        <v>8</v>
      </c>
      <c r="N60" s="482">
        <v>41781</v>
      </c>
    </row>
    <row r="61" spans="1:14">
      <c r="A61" s="665" t="s">
        <v>1303</v>
      </c>
      <c r="B61" s="666">
        <v>25</v>
      </c>
      <c r="C61" s="199">
        <v>41774</v>
      </c>
      <c r="D61" s="199">
        <v>41774</v>
      </c>
      <c r="E61" s="667" t="s">
        <v>197</v>
      </c>
      <c r="F61" s="668" t="s">
        <v>1028</v>
      </c>
      <c r="G61" s="669" t="s">
        <v>640</v>
      </c>
      <c r="H61" s="668">
        <v>135</v>
      </c>
      <c r="I61" s="666">
        <v>135</v>
      </c>
      <c r="J61" s="668"/>
      <c r="K61" s="395" t="s">
        <v>671</v>
      </c>
      <c r="L61" s="481">
        <v>6</v>
      </c>
      <c r="M61" s="481">
        <v>42</v>
      </c>
      <c r="N61" s="482">
        <v>41781</v>
      </c>
    </row>
    <row r="62" spans="1:14">
      <c r="A62" s="665" t="s">
        <v>1303</v>
      </c>
      <c r="B62" s="666">
        <v>25</v>
      </c>
      <c r="C62" s="199">
        <v>41774</v>
      </c>
      <c r="D62" s="199">
        <v>41774</v>
      </c>
      <c r="E62" s="668" t="s">
        <v>179</v>
      </c>
      <c r="F62" s="668" t="s">
        <v>1028</v>
      </c>
      <c r="G62" s="668" t="s">
        <v>1029</v>
      </c>
      <c r="H62" s="668">
        <v>36</v>
      </c>
      <c r="I62" s="666">
        <v>36</v>
      </c>
      <c r="J62" s="668"/>
      <c r="K62" s="668" t="s">
        <v>671</v>
      </c>
      <c r="L62" s="481">
        <v>2</v>
      </c>
      <c r="M62" s="481">
        <v>8</v>
      </c>
      <c r="N62" s="482">
        <v>41774</v>
      </c>
    </row>
    <row r="63" spans="1:14">
      <c r="A63" s="665" t="s">
        <v>1303</v>
      </c>
      <c r="B63" s="666">
        <v>25</v>
      </c>
      <c r="C63" s="199">
        <v>41774</v>
      </c>
      <c r="D63" s="199">
        <v>41774</v>
      </c>
      <c r="E63" s="668" t="s">
        <v>225</v>
      </c>
      <c r="F63" s="668" t="s">
        <v>1028</v>
      </c>
      <c r="G63" s="668" t="s">
        <v>639</v>
      </c>
      <c r="H63" s="668">
        <v>13</v>
      </c>
      <c r="I63" s="666">
        <v>13</v>
      </c>
      <c r="J63" s="668" t="s">
        <v>1031</v>
      </c>
      <c r="K63" s="395" t="s">
        <v>671</v>
      </c>
      <c r="L63" s="484">
        <v>5</v>
      </c>
      <c r="M63" s="484">
        <v>35</v>
      </c>
      <c r="N63" s="482">
        <v>41782</v>
      </c>
    </row>
    <row r="64" spans="1:14">
      <c r="A64" s="665" t="s">
        <v>1303</v>
      </c>
      <c r="B64" s="666">
        <v>25</v>
      </c>
      <c r="C64" s="199">
        <v>41774</v>
      </c>
      <c r="D64" s="199">
        <v>41774</v>
      </c>
      <c r="E64" s="668" t="s">
        <v>173</v>
      </c>
      <c r="F64" s="668" t="s">
        <v>1028</v>
      </c>
      <c r="G64" s="669" t="s">
        <v>641</v>
      </c>
      <c r="H64" s="668">
        <v>15</v>
      </c>
      <c r="I64" s="666">
        <v>15</v>
      </c>
      <c r="J64" s="668"/>
      <c r="K64" s="668" t="s">
        <v>671</v>
      </c>
      <c r="L64" s="481">
        <v>2</v>
      </c>
      <c r="M64" s="481">
        <v>8</v>
      </c>
      <c r="N64" s="482">
        <v>41781</v>
      </c>
    </row>
    <row r="65" spans="1:14">
      <c r="A65" s="665" t="s">
        <v>1304</v>
      </c>
      <c r="B65" s="666">
        <v>64</v>
      </c>
      <c r="C65" s="199">
        <v>41802</v>
      </c>
      <c r="D65" s="199">
        <v>41802</v>
      </c>
      <c r="E65" s="667" t="s">
        <v>197</v>
      </c>
      <c r="F65" s="668" t="s">
        <v>1028</v>
      </c>
      <c r="G65" s="669" t="s">
        <v>640</v>
      </c>
      <c r="H65" s="668">
        <v>1315</v>
      </c>
      <c r="I65" s="666">
        <v>1315</v>
      </c>
      <c r="J65" s="668"/>
      <c r="K65" s="395" t="s">
        <v>671</v>
      </c>
      <c r="L65" s="481">
        <v>6</v>
      </c>
      <c r="M65" s="481">
        <v>42</v>
      </c>
      <c r="N65" s="482">
        <v>41816</v>
      </c>
    </row>
    <row r="66" spans="1:14">
      <c r="A66" s="665" t="s">
        <v>1304</v>
      </c>
      <c r="B66" s="666">
        <v>64</v>
      </c>
      <c r="C66" s="199">
        <v>41802</v>
      </c>
      <c r="D66" s="199">
        <v>41802</v>
      </c>
      <c r="E66" s="668" t="s">
        <v>179</v>
      </c>
      <c r="F66" s="668" t="s">
        <v>1028</v>
      </c>
      <c r="G66" s="668" t="s">
        <v>1029</v>
      </c>
      <c r="H66" s="668">
        <v>307</v>
      </c>
      <c r="I66" s="666">
        <v>307</v>
      </c>
      <c r="J66" s="668"/>
      <c r="K66" s="668" t="s">
        <v>671</v>
      </c>
      <c r="L66" s="481">
        <v>2</v>
      </c>
      <c r="M66" s="481">
        <v>8</v>
      </c>
      <c r="N66" s="482">
        <v>41803</v>
      </c>
    </row>
    <row r="67" spans="1:14">
      <c r="A67" s="665" t="s">
        <v>1304</v>
      </c>
      <c r="B67" s="666">
        <v>64</v>
      </c>
      <c r="C67" s="199">
        <v>41802</v>
      </c>
      <c r="D67" s="199">
        <v>41802</v>
      </c>
      <c r="E67" s="668" t="s">
        <v>225</v>
      </c>
      <c r="F67" s="668" t="s">
        <v>1028</v>
      </c>
      <c r="G67" s="668" t="s">
        <v>639</v>
      </c>
      <c r="H67" s="668">
        <v>25</v>
      </c>
      <c r="I67" s="666">
        <v>25</v>
      </c>
      <c r="J67" s="668" t="s">
        <v>1031</v>
      </c>
      <c r="K67" s="395" t="s">
        <v>671</v>
      </c>
      <c r="L67" s="484">
        <v>5</v>
      </c>
      <c r="M67" s="484">
        <v>35</v>
      </c>
      <c r="N67" s="482">
        <v>41813</v>
      </c>
    </row>
    <row r="68" spans="1:14">
      <c r="A68" s="665" t="s">
        <v>1304</v>
      </c>
      <c r="B68" s="666">
        <v>64</v>
      </c>
      <c r="C68" s="199">
        <v>41802</v>
      </c>
      <c r="D68" s="199">
        <v>41802</v>
      </c>
      <c r="E68" s="668" t="s">
        <v>173</v>
      </c>
      <c r="F68" s="668" t="s">
        <v>1028</v>
      </c>
      <c r="G68" s="669" t="s">
        <v>641</v>
      </c>
      <c r="H68" s="668">
        <v>81</v>
      </c>
      <c r="I68" s="666">
        <v>81</v>
      </c>
      <c r="J68" s="668"/>
      <c r="K68" s="668" t="s">
        <v>671</v>
      </c>
      <c r="L68" s="481">
        <v>2</v>
      </c>
      <c r="M68" s="481">
        <v>8</v>
      </c>
      <c r="N68" s="482">
        <v>41816</v>
      </c>
    </row>
    <row r="69" spans="1:14">
      <c r="A69" s="665" t="s">
        <v>1305</v>
      </c>
      <c r="B69" s="666">
        <v>25</v>
      </c>
      <c r="C69" s="199">
        <v>41802</v>
      </c>
      <c r="D69" s="199">
        <v>41802</v>
      </c>
      <c r="E69" s="667" t="s">
        <v>197</v>
      </c>
      <c r="F69" s="668" t="s">
        <v>1028</v>
      </c>
      <c r="G69" s="669" t="s">
        <v>640</v>
      </c>
      <c r="H69" s="668">
        <v>158</v>
      </c>
      <c r="I69" s="666">
        <v>158</v>
      </c>
      <c r="J69" s="668"/>
      <c r="K69" s="395" t="s">
        <v>671</v>
      </c>
      <c r="L69" s="481">
        <v>6</v>
      </c>
      <c r="M69" s="481">
        <v>42</v>
      </c>
      <c r="N69" s="482">
        <v>41816</v>
      </c>
    </row>
    <row r="70" spans="1:14">
      <c r="A70" s="665" t="s">
        <v>1305</v>
      </c>
      <c r="B70" s="666">
        <v>25</v>
      </c>
      <c r="C70" s="199">
        <v>41802</v>
      </c>
      <c r="D70" s="199">
        <v>41802</v>
      </c>
      <c r="E70" s="668" t="s">
        <v>179</v>
      </c>
      <c r="F70" s="668" t="s">
        <v>1028</v>
      </c>
      <c r="G70" s="668" t="s">
        <v>1029</v>
      </c>
      <c r="H70" s="668">
        <v>29</v>
      </c>
      <c r="I70" s="666">
        <v>29</v>
      </c>
      <c r="J70" s="668"/>
      <c r="K70" s="668" t="s">
        <v>671</v>
      </c>
      <c r="L70" s="481">
        <v>2</v>
      </c>
      <c r="M70" s="481">
        <v>8</v>
      </c>
      <c r="N70" s="482">
        <v>41803</v>
      </c>
    </row>
    <row r="71" spans="1:14">
      <c r="A71" s="665" t="s">
        <v>1305</v>
      </c>
      <c r="B71" s="666">
        <v>25</v>
      </c>
      <c r="C71" s="199">
        <v>41802</v>
      </c>
      <c r="D71" s="199">
        <v>41802</v>
      </c>
      <c r="E71" s="668" t="s">
        <v>225</v>
      </c>
      <c r="F71" s="668" t="s">
        <v>1028</v>
      </c>
      <c r="G71" s="668" t="s">
        <v>639</v>
      </c>
      <c r="H71" s="668">
        <v>15</v>
      </c>
      <c r="I71" s="666">
        <v>15</v>
      </c>
      <c r="J71" s="668" t="s">
        <v>1031</v>
      </c>
      <c r="K71" s="395" t="s">
        <v>671</v>
      </c>
      <c r="L71" s="484">
        <v>5</v>
      </c>
      <c r="M71" s="484">
        <v>35</v>
      </c>
      <c r="N71" s="482">
        <v>41813</v>
      </c>
    </row>
    <row r="72" spans="1:14">
      <c r="A72" s="665" t="s">
        <v>1305</v>
      </c>
      <c r="B72" s="666">
        <v>25</v>
      </c>
      <c r="C72" s="199">
        <v>41802</v>
      </c>
      <c r="D72" s="199">
        <v>41802</v>
      </c>
      <c r="E72" s="668" t="s">
        <v>173</v>
      </c>
      <c r="F72" s="668" t="s">
        <v>1028</v>
      </c>
      <c r="G72" s="669" t="s">
        <v>641</v>
      </c>
      <c r="H72" s="668">
        <v>20</v>
      </c>
      <c r="I72" s="666">
        <v>20</v>
      </c>
      <c r="J72" s="668"/>
      <c r="K72" s="668" t="s">
        <v>671</v>
      </c>
      <c r="L72" s="481">
        <v>2</v>
      </c>
      <c r="M72" s="481">
        <v>8</v>
      </c>
      <c r="N72" s="482">
        <v>41816</v>
      </c>
    </row>
    <row r="73" spans="1:14">
      <c r="A73" s="665" t="s">
        <v>1306</v>
      </c>
      <c r="B73" s="666" t="s">
        <v>703</v>
      </c>
      <c r="C73" s="199">
        <v>41802</v>
      </c>
      <c r="D73" s="199">
        <v>41802</v>
      </c>
      <c r="E73" s="667" t="s">
        <v>197</v>
      </c>
      <c r="F73" s="668" t="s">
        <v>1028</v>
      </c>
      <c r="G73" s="669" t="s">
        <v>640</v>
      </c>
      <c r="H73" s="668">
        <v>202</v>
      </c>
      <c r="I73" s="666">
        <v>202</v>
      </c>
      <c r="J73" s="668"/>
      <c r="K73" s="395" t="s">
        <v>671</v>
      </c>
      <c r="L73" s="481">
        <v>6</v>
      </c>
      <c r="M73" s="481">
        <v>42</v>
      </c>
      <c r="N73" s="482">
        <v>41816</v>
      </c>
    </row>
    <row r="74" spans="1:14">
      <c r="A74" s="665" t="s">
        <v>1306</v>
      </c>
      <c r="B74" s="666" t="s">
        <v>703</v>
      </c>
      <c r="C74" s="199">
        <v>41802</v>
      </c>
      <c r="D74" s="199">
        <v>41802</v>
      </c>
      <c r="E74" s="668" t="s">
        <v>179</v>
      </c>
      <c r="F74" s="668" t="s">
        <v>1028</v>
      </c>
      <c r="G74" s="668" t="s">
        <v>1029</v>
      </c>
      <c r="H74" s="668">
        <v>76</v>
      </c>
      <c r="I74" s="666">
        <v>76</v>
      </c>
      <c r="J74" s="668"/>
      <c r="K74" s="668" t="s">
        <v>671</v>
      </c>
      <c r="L74" s="481">
        <v>2</v>
      </c>
      <c r="M74" s="481">
        <v>8</v>
      </c>
      <c r="N74" s="482">
        <v>41803</v>
      </c>
    </row>
    <row r="75" spans="1:14">
      <c r="A75" s="665" t="s">
        <v>1306</v>
      </c>
      <c r="B75" s="666" t="s">
        <v>703</v>
      </c>
      <c r="C75" s="199">
        <v>41802</v>
      </c>
      <c r="D75" s="199">
        <v>41802</v>
      </c>
      <c r="E75" s="668" t="s">
        <v>225</v>
      </c>
      <c r="F75" s="668" t="s">
        <v>1028</v>
      </c>
      <c r="G75" s="668" t="s">
        <v>639</v>
      </c>
      <c r="H75" s="668">
        <v>19</v>
      </c>
      <c r="I75" s="666">
        <v>19</v>
      </c>
      <c r="J75" s="668" t="s">
        <v>1031</v>
      </c>
      <c r="K75" s="395" t="s">
        <v>671</v>
      </c>
      <c r="L75" s="484">
        <v>5</v>
      </c>
      <c r="M75" s="484">
        <v>35</v>
      </c>
      <c r="N75" s="482">
        <v>41813</v>
      </c>
    </row>
    <row r="76" spans="1:14">
      <c r="A76" s="665" t="s">
        <v>1306</v>
      </c>
      <c r="B76" s="666" t="s">
        <v>703</v>
      </c>
      <c r="C76" s="199">
        <v>41802</v>
      </c>
      <c r="D76" s="199">
        <v>41802</v>
      </c>
      <c r="E76" s="668" t="s">
        <v>173</v>
      </c>
      <c r="F76" s="668" t="s">
        <v>1028</v>
      </c>
      <c r="G76" s="669" t="s">
        <v>641</v>
      </c>
      <c r="H76" s="668">
        <v>16</v>
      </c>
      <c r="I76" s="666">
        <v>16</v>
      </c>
      <c r="J76" s="668"/>
      <c r="K76" s="668" t="s">
        <v>671</v>
      </c>
      <c r="L76" s="481">
        <v>2</v>
      </c>
      <c r="M76" s="481">
        <v>8</v>
      </c>
      <c r="N76" s="482">
        <v>41816</v>
      </c>
    </row>
    <row r="77" spans="1:14">
      <c r="A77" s="665" t="s">
        <v>1307</v>
      </c>
      <c r="B77" s="666" t="s">
        <v>702</v>
      </c>
      <c r="C77" s="199">
        <v>41802</v>
      </c>
      <c r="D77" s="199">
        <v>41802</v>
      </c>
      <c r="E77" s="667" t="s">
        <v>197</v>
      </c>
      <c r="F77" s="668" t="s">
        <v>1028</v>
      </c>
      <c r="G77" s="669" t="s">
        <v>640</v>
      </c>
      <c r="H77" s="668">
        <v>222</v>
      </c>
      <c r="I77" s="666">
        <v>222</v>
      </c>
      <c r="J77" s="668"/>
      <c r="K77" s="395" t="s">
        <v>671</v>
      </c>
      <c r="L77" s="481">
        <v>6</v>
      </c>
      <c r="M77" s="481">
        <v>42</v>
      </c>
      <c r="N77" s="482">
        <v>41816</v>
      </c>
    </row>
    <row r="78" spans="1:14">
      <c r="A78" s="665" t="s">
        <v>1307</v>
      </c>
      <c r="B78" s="666" t="s">
        <v>702</v>
      </c>
      <c r="C78" s="199">
        <v>41802</v>
      </c>
      <c r="D78" s="199">
        <v>41802</v>
      </c>
      <c r="E78" s="668" t="s">
        <v>179</v>
      </c>
      <c r="F78" s="668" t="s">
        <v>1028</v>
      </c>
      <c r="G78" s="668" t="s">
        <v>1029</v>
      </c>
      <c r="H78" s="668">
        <v>80</v>
      </c>
      <c r="I78" s="666">
        <v>80</v>
      </c>
      <c r="J78" s="668"/>
      <c r="K78" s="668" t="s">
        <v>671</v>
      </c>
      <c r="L78" s="481">
        <v>2</v>
      </c>
      <c r="M78" s="481">
        <v>8</v>
      </c>
      <c r="N78" s="482">
        <v>41803</v>
      </c>
    </row>
    <row r="79" spans="1:14">
      <c r="A79" s="665" t="s">
        <v>1307</v>
      </c>
      <c r="B79" s="666" t="s">
        <v>702</v>
      </c>
      <c r="C79" s="199">
        <v>41802</v>
      </c>
      <c r="D79" s="199">
        <v>41802</v>
      </c>
      <c r="E79" s="668" t="s">
        <v>225</v>
      </c>
      <c r="F79" s="668" t="s">
        <v>1028</v>
      </c>
      <c r="G79" s="668" t="s">
        <v>639</v>
      </c>
      <c r="H79" s="668">
        <v>17</v>
      </c>
      <c r="I79" s="666">
        <v>17</v>
      </c>
      <c r="J79" s="668" t="s">
        <v>1031</v>
      </c>
      <c r="K79" s="395" t="s">
        <v>671</v>
      </c>
      <c r="L79" s="484">
        <v>5</v>
      </c>
      <c r="M79" s="484">
        <v>35</v>
      </c>
      <c r="N79" s="482">
        <v>41813</v>
      </c>
    </row>
    <row r="80" spans="1:14">
      <c r="A80" s="665" t="s">
        <v>1307</v>
      </c>
      <c r="B80" s="666" t="s">
        <v>702</v>
      </c>
      <c r="C80" s="199">
        <v>41802</v>
      </c>
      <c r="D80" s="199">
        <v>41802</v>
      </c>
      <c r="E80" s="668" t="s">
        <v>173</v>
      </c>
      <c r="F80" s="668" t="s">
        <v>1028</v>
      </c>
      <c r="G80" s="669" t="s">
        <v>641</v>
      </c>
      <c r="H80" s="668">
        <v>15</v>
      </c>
      <c r="I80" s="666">
        <v>15</v>
      </c>
      <c r="J80" s="668"/>
      <c r="K80" s="668" t="s">
        <v>671</v>
      </c>
      <c r="L80" s="481">
        <v>2</v>
      </c>
      <c r="M80" s="481">
        <v>8</v>
      </c>
      <c r="N80" s="482">
        <v>41816</v>
      </c>
    </row>
    <row r="81" spans="1:14">
      <c r="A81" s="668" t="s">
        <v>1308</v>
      </c>
      <c r="B81" s="666">
        <v>5</v>
      </c>
      <c r="C81" s="199">
        <v>41802</v>
      </c>
      <c r="D81" s="199">
        <v>41802</v>
      </c>
      <c r="E81" s="667" t="s">
        <v>197</v>
      </c>
      <c r="F81" s="668" t="s">
        <v>1028</v>
      </c>
      <c r="G81" s="669" t="s">
        <v>640</v>
      </c>
      <c r="H81" s="668">
        <v>238</v>
      </c>
      <c r="I81" s="666">
        <v>238</v>
      </c>
      <c r="J81" s="668"/>
      <c r="K81" s="395" t="s">
        <v>671</v>
      </c>
      <c r="L81" s="481">
        <v>6</v>
      </c>
      <c r="M81" s="481">
        <v>42</v>
      </c>
      <c r="N81" s="482">
        <v>41816</v>
      </c>
    </row>
    <row r="82" spans="1:14">
      <c r="A82" s="668" t="s">
        <v>1308</v>
      </c>
      <c r="B82" s="666">
        <v>5</v>
      </c>
      <c r="C82" s="199">
        <v>41802</v>
      </c>
      <c r="D82" s="199">
        <v>41802</v>
      </c>
      <c r="E82" s="668" t="s">
        <v>179</v>
      </c>
      <c r="F82" s="668" t="s">
        <v>1028</v>
      </c>
      <c r="G82" s="668" t="s">
        <v>1029</v>
      </c>
      <c r="H82" s="668">
        <v>82</v>
      </c>
      <c r="I82" s="666">
        <v>82</v>
      </c>
      <c r="J82" s="668"/>
      <c r="K82" s="668" t="s">
        <v>671</v>
      </c>
      <c r="L82" s="481">
        <v>2</v>
      </c>
      <c r="M82" s="481">
        <v>8</v>
      </c>
      <c r="N82" s="482">
        <v>41803</v>
      </c>
    </row>
    <row r="83" spans="1:14">
      <c r="A83" s="668" t="s">
        <v>1308</v>
      </c>
      <c r="B83" s="666">
        <v>5</v>
      </c>
      <c r="C83" s="199">
        <v>41802</v>
      </c>
      <c r="D83" s="199">
        <v>41802</v>
      </c>
      <c r="E83" s="668" t="s">
        <v>225</v>
      </c>
      <c r="F83" s="668" t="s">
        <v>1028</v>
      </c>
      <c r="G83" s="668" t="s">
        <v>639</v>
      </c>
      <c r="H83" s="668">
        <v>18</v>
      </c>
      <c r="I83" s="666">
        <v>18</v>
      </c>
      <c r="J83" s="668" t="s">
        <v>1031</v>
      </c>
      <c r="K83" s="395" t="s">
        <v>671</v>
      </c>
      <c r="L83" s="484">
        <v>5</v>
      </c>
      <c r="M83" s="484">
        <v>35</v>
      </c>
      <c r="N83" s="482">
        <v>41813</v>
      </c>
    </row>
    <row r="84" spans="1:14">
      <c r="A84" s="668" t="s">
        <v>1308</v>
      </c>
      <c r="B84" s="666">
        <v>5</v>
      </c>
      <c r="C84" s="199">
        <v>41802</v>
      </c>
      <c r="D84" s="199">
        <v>41802</v>
      </c>
      <c r="E84" s="668" t="s">
        <v>173</v>
      </c>
      <c r="F84" s="668" t="s">
        <v>1028</v>
      </c>
      <c r="G84" s="669" t="s">
        <v>641</v>
      </c>
      <c r="H84" s="668">
        <v>18</v>
      </c>
      <c r="I84" s="666">
        <v>18</v>
      </c>
      <c r="J84" s="668"/>
      <c r="K84" s="668" t="s">
        <v>671</v>
      </c>
      <c r="L84" s="481">
        <v>2</v>
      </c>
      <c r="M84" s="481">
        <v>8</v>
      </c>
      <c r="N84" s="482">
        <v>41816</v>
      </c>
    </row>
    <row r="85" spans="1:14">
      <c r="A85" s="665" t="s">
        <v>1309</v>
      </c>
      <c r="B85" s="666" t="s">
        <v>308</v>
      </c>
      <c r="C85" s="199">
        <v>41802</v>
      </c>
      <c r="D85" s="199">
        <v>41802</v>
      </c>
      <c r="E85" s="667" t="s">
        <v>197</v>
      </c>
      <c r="F85" s="668" t="s">
        <v>1028</v>
      </c>
      <c r="G85" s="669" t="s">
        <v>640</v>
      </c>
      <c r="H85" s="668">
        <v>246</v>
      </c>
      <c r="I85" s="666">
        <v>246</v>
      </c>
      <c r="J85" s="668"/>
      <c r="K85" s="395" t="s">
        <v>671</v>
      </c>
      <c r="L85" s="481">
        <v>6</v>
      </c>
      <c r="M85" s="481">
        <v>42</v>
      </c>
      <c r="N85" s="482">
        <v>41816</v>
      </c>
    </row>
    <row r="86" spans="1:14">
      <c r="A86" s="665" t="s">
        <v>1309</v>
      </c>
      <c r="B86" s="666" t="s">
        <v>308</v>
      </c>
      <c r="C86" s="199">
        <v>41802</v>
      </c>
      <c r="D86" s="199">
        <v>41802</v>
      </c>
      <c r="E86" s="668" t="s">
        <v>179</v>
      </c>
      <c r="F86" s="668" t="s">
        <v>1028</v>
      </c>
      <c r="G86" s="668" t="s">
        <v>1029</v>
      </c>
      <c r="H86" s="668">
        <v>88</v>
      </c>
      <c r="I86" s="666">
        <v>88</v>
      </c>
      <c r="J86" s="668"/>
      <c r="K86" s="668" t="s">
        <v>671</v>
      </c>
      <c r="L86" s="481">
        <v>2</v>
      </c>
      <c r="M86" s="481">
        <v>8</v>
      </c>
      <c r="N86" s="482">
        <v>41803</v>
      </c>
    </row>
    <row r="87" spans="1:14">
      <c r="A87" s="665" t="s">
        <v>1309</v>
      </c>
      <c r="B87" s="666" t="s">
        <v>308</v>
      </c>
      <c r="C87" s="199">
        <v>41802</v>
      </c>
      <c r="D87" s="199">
        <v>41802</v>
      </c>
      <c r="E87" s="668" t="s">
        <v>225</v>
      </c>
      <c r="F87" s="668" t="s">
        <v>1028</v>
      </c>
      <c r="G87" s="668" t="s">
        <v>639</v>
      </c>
      <c r="H87" s="668">
        <v>22</v>
      </c>
      <c r="I87" s="666">
        <v>22</v>
      </c>
      <c r="J87" s="668" t="s">
        <v>1031</v>
      </c>
      <c r="K87" s="395" t="s">
        <v>671</v>
      </c>
      <c r="L87" s="484">
        <v>5</v>
      </c>
      <c r="M87" s="484">
        <v>35</v>
      </c>
      <c r="N87" s="482">
        <v>41813</v>
      </c>
    </row>
    <row r="88" spans="1:14">
      <c r="A88" s="665" t="s">
        <v>1309</v>
      </c>
      <c r="B88" s="666" t="s">
        <v>308</v>
      </c>
      <c r="C88" s="199">
        <v>41802</v>
      </c>
      <c r="D88" s="199">
        <v>41802</v>
      </c>
      <c r="E88" s="668" t="s">
        <v>173</v>
      </c>
      <c r="F88" s="668" t="s">
        <v>1028</v>
      </c>
      <c r="G88" s="669" t="s">
        <v>641</v>
      </c>
      <c r="H88" s="668">
        <v>22</v>
      </c>
      <c r="I88" s="666">
        <v>22</v>
      </c>
      <c r="J88" s="668"/>
      <c r="K88" s="668" t="s">
        <v>671</v>
      </c>
      <c r="L88" s="481">
        <v>2</v>
      </c>
      <c r="M88" s="481">
        <v>8</v>
      </c>
      <c r="N88" s="482">
        <v>41816</v>
      </c>
    </row>
    <row r="89" spans="1:14">
      <c r="A89" s="665" t="s">
        <v>1310</v>
      </c>
      <c r="B89" s="666">
        <v>32</v>
      </c>
      <c r="C89" s="199">
        <v>41802</v>
      </c>
      <c r="D89" s="199">
        <v>41802</v>
      </c>
      <c r="E89" s="667" t="s">
        <v>197</v>
      </c>
      <c r="F89" s="668" t="s">
        <v>1028</v>
      </c>
      <c r="G89" s="669" t="s">
        <v>640</v>
      </c>
      <c r="H89" s="668">
        <v>1334</v>
      </c>
      <c r="I89" s="666">
        <v>1334</v>
      </c>
      <c r="J89" s="668"/>
      <c r="K89" s="395" t="s">
        <v>671</v>
      </c>
      <c r="L89" s="481">
        <v>6</v>
      </c>
      <c r="M89" s="481">
        <v>42</v>
      </c>
      <c r="N89" s="482">
        <v>41816</v>
      </c>
    </row>
    <row r="90" spans="1:14">
      <c r="A90" s="665" t="s">
        <v>1310</v>
      </c>
      <c r="B90" s="666">
        <v>32</v>
      </c>
      <c r="C90" s="199">
        <v>41802</v>
      </c>
      <c r="D90" s="199">
        <v>41802</v>
      </c>
      <c r="E90" s="668" t="s">
        <v>179</v>
      </c>
      <c r="F90" s="668" t="s">
        <v>1028</v>
      </c>
      <c r="G90" s="668" t="s">
        <v>1029</v>
      </c>
      <c r="H90" s="668">
        <v>809</v>
      </c>
      <c r="I90" s="666">
        <v>809</v>
      </c>
      <c r="J90" s="668"/>
      <c r="K90" s="395" t="s">
        <v>671</v>
      </c>
      <c r="L90" s="481">
        <v>2</v>
      </c>
      <c r="M90" s="481">
        <v>8</v>
      </c>
      <c r="N90" s="482">
        <v>41803</v>
      </c>
    </row>
    <row r="91" spans="1:14">
      <c r="A91" s="665" t="s">
        <v>1310</v>
      </c>
      <c r="B91" s="666">
        <v>32</v>
      </c>
      <c r="C91" s="199">
        <v>41802</v>
      </c>
      <c r="D91" s="199">
        <v>41802</v>
      </c>
      <c r="E91" s="668" t="s">
        <v>225</v>
      </c>
      <c r="F91" s="668" t="s">
        <v>1028</v>
      </c>
      <c r="G91" s="668" t="s">
        <v>639</v>
      </c>
      <c r="H91" s="668">
        <v>33</v>
      </c>
      <c r="I91" s="666">
        <v>33</v>
      </c>
      <c r="J91" s="668" t="s">
        <v>1031</v>
      </c>
      <c r="K91" s="668" t="s">
        <v>671</v>
      </c>
      <c r="L91" s="484">
        <v>5</v>
      </c>
      <c r="M91" s="484">
        <v>35</v>
      </c>
      <c r="N91" s="482">
        <v>41813</v>
      </c>
    </row>
    <row r="92" spans="1:14">
      <c r="A92" s="665" t="s">
        <v>1310</v>
      </c>
      <c r="B92" s="666">
        <v>32</v>
      </c>
      <c r="C92" s="199">
        <v>41802</v>
      </c>
      <c r="D92" s="199">
        <v>41802</v>
      </c>
      <c r="E92" s="668" t="s">
        <v>173</v>
      </c>
      <c r="F92" s="668" t="s">
        <v>1028</v>
      </c>
      <c r="G92" s="669" t="s">
        <v>641</v>
      </c>
      <c r="H92" s="668">
        <v>93</v>
      </c>
      <c r="I92" s="666">
        <v>93</v>
      </c>
      <c r="J92" s="668"/>
      <c r="K92" s="668" t="s">
        <v>671</v>
      </c>
      <c r="L92" s="481">
        <v>2</v>
      </c>
      <c r="M92" s="481">
        <v>8</v>
      </c>
      <c r="N92" s="482">
        <v>41816</v>
      </c>
    </row>
    <row r="93" spans="1:14">
      <c r="A93" s="665" t="s">
        <v>1311</v>
      </c>
      <c r="B93" s="666">
        <v>9</v>
      </c>
      <c r="C93" s="199">
        <v>41802</v>
      </c>
      <c r="D93" s="199">
        <v>41802</v>
      </c>
      <c r="E93" s="667" t="s">
        <v>197</v>
      </c>
      <c r="F93" s="668" t="s">
        <v>1028</v>
      </c>
      <c r="G93" s="669" t="s">
        <v>640</v>
      </c>
      <c r="H93" s="668">
        <v>285</v>
      </c>
      <c r="I93" s="666">
        <v>285</v>
      </c>
      <c r="J93" s="668"/>
      <c r="K93" s="395" t="s">
        <v>671</v>
      </c>
      <c r="L93" s="481">
        <v>6</v>
      </c>
      <c r="M93" s="481">
        <v>42</v>
      </c>
      <c r="N93" s="482">
        <v>41816</v>
      </c>
    </row>
    <row r="94" spans="1:14">
      <c r="A94" s="665" t="s">
        <v>1311</v>
      </c>
      <c r="B94" s="666">
        <v>9</v>
      </c>
      <c r="C94" s="199">
        <v>41802</v>
      </c>
      <c r="D94" s="199">
        <v>41802</v>
      </c>
      <c r="E94" s="668" t="s">
        <v>179</v>
      </c>
      <c r="F94" s="668" t="s">
        <v>1028</v>
      </c>
      <c r="G94" s="668" t="s">
        <v>1029</v>
      </c>
      <c r="H94" s="668">
        <v>104</v>
      </c>
      <c r="I94" s="666">
        <v>104</v>
      </c>
      <c r="J94" s="668"/>
      <c r="K94" s="668" t="s">
        <v>671</v>
      </c>
      <c r="L94" s="481">
        <v>2</v>
      </c>
      <c r="M94" s="481">
        <v>8</v>
      </c>
      <c r="N94" s="482">
        <v>41803</v>
      </c>
    </row>
    <row r="95" spans="1:14">
      <c r="A95" s="665" t="s">
        <v>1311</v>
      </c>
      <c r="B95" s="666">
        <v>9</v>
      </c>
      <c r="C95" s="199">
        <v>41802</v>
      </c>
      <c r="D95" s="199">
        <v>41802</v>
      </c>
      <c r="E95" s="668" t="s">
        <v>225</v>
      </c>
      <c r="F95" s="668" t="s">
        <v>1028</v>
      </c>
      <c r="G95" s="668" t="s">
        <v>639</v>
      </c>
      <c r="H95" s="668">
        <v>17</v>
      </c>
      <c r="I95" s="666">
        <v>17</v>
      </c>
      <c r="J95" s="668" t="s">
        <v>1031</v>
      </c>
      <c r="K95" s="668" t="s">
        <v>671</v>
      </c>
      <c r="L95" s="484">
        <v>5</v>
      </c>
      <c r="M95" s="484">
        <v>35</v>
      </c>
      <c r="N95" s="482">
        <v>41813</v>
      </c>
    </row>
    <row r="96" spans="1:14">
      <c r="A96" s="665" t="s">
        <v>1311</v>
      </c>
      <c r="B96" s="666">
        <v>9</v>
      </c>
      <c r="C96" s="199">
        <v>41802</v>
      </c>
      <c r="D96" s="199">
        <v>41802</v>
      </c>
      <c r="E96" s="668" t="s">
        <v>173</v>
      </c>
      <c r="F96" s="668" t="s">
        <v>1028</v>
      </c>
      <c r="G96" s="669" t="s">
        <v>641</v>
      </c>
      <c r="H96" s="668">
        <v>19</v>
      </c>
      <c r="I96" s="666">
        <v>19</v>
      </c>
      <c r="J96" s="668"/>
      <c r="K96" s="668" t="s">
        <v>671</v>
      </c>
      <c r="L96" s="481">
        <v>2</v>
      </c>
      <c r="M96" s="481">
        <v>8</v>
      </c>
      <c r="N96" s="482">
        <v>41816</v>
      </c>
    </row>
    <row r="97" spans="1:14">
      <c r="A97" s="665" t="s">
        <v>1312</v>
      </c>
      <c r="B97" s="666">
        <v>12</v>
      </c>
      <c r="C97" s="199">
        <v>41802</v>
      </c>
      <c r="D97" s="199">
        <v>41802</v>
      </c>
      <c r="E97" s="667" t="s">
        <v>197</v>
      </c>
      <c r="F97" s="668" t="s">
        <v>1028</v>
      </c>
      <c r="G97" s="669" t="s">
        <v>640</v>
      </c>
      <c r="H97" s="668">
        <v>302</v>
      </c>
      <c r="I97" s="666">
        <v>302</v>
      </c>
      <c r="J97" s="668"/>
      <c r="K97" s="395" t="s">
        <v>671</v>
      </c>
      <c r="L97" s="481">
        <v>6</v>
      </c>
      <c r="M97" s="481">
        <v>42</v>
      </c>
      <c r="N97" s="482">
        <v>41816</v>
      </c>
    </row>
    <row r="98" spans="1:14">
      <c r="A98" s="665" t="s">
        <v>1312</v>
      </c>
      <c r="B98" s="666">
        <v>12</v>
      </c>
      <c r="C98" s="199">
        <v>41802</v>
      </c>
      <c r="D98" s="199">
        <v>41802</v>
      </c>
      <c r="E98" s="668" t="s">
        <v>179</v>
      </c>
      <c r="F98" s="668" t="s">
        <v>1028</v>
      </c>
      <c r="G98" s="668" t="s">
        <v>1029</v>
      </c>
      <c r="H98" s="668">
        <v>130</v>
      </c>
      <c r="I98" s="666">
        <v>130</v>
      </c>
      <c r="J98" s="668"/>
      <c r="K98" s="668" t="s">
        <v>671</v>
      </c>
      <c r="L98" s="481">
        <v>2</v>
      </c>
      <c r="M98" s="481">
        <v>8</v>
      </c>
      <c r="N98" s="482">
        <v>41803</v>
      </c>
    </row>
    <row r="99" spans="1:14">
      <c r="A99" s="665" t="s">
        <v>1312</v>
      </c>
      <c r="B99" s="666">
        <v>12</v>
      </c>
      <c r="C99" s="199">
        <v>41802</v>
      </c>
      <c r="D99" s="199">
        <v>41802</v>
      </c>
      <c r="E99" s="668" t="s">
        <v>225</v>
      </c>
      <c r="F99" s="668" t="s">
        <v>1028</v>
      </c>
      <c r="G99" s="668" t="s">
        <v>639</v>
      </c>
      <c r="H99" s="668">
        <v>23</v>
      </c>
      <c r="I99" s="666">
        <v>23</v>
      </c>
      <c r="J99" s="668" t="s">
        <v>1031</v>
      </c>
      <c r="K99" s="395" t="s">
        <v>671</v>
      </c>
      <c r="L99" s="484">
        <v>5</v>
      </c>
      <c r="M99" s="484">
        <v>35</v>
      </c>
      <c r="N99" s="482">
        <v>41813</v>
      </c>
    </row>
    <row r="100" spans="1:14">
      <c r="A100" s="665" t="s">
        <v>1312</v>
      </c>
      <c r="B100" s="666">
        <v>12</v>
      </c>
      <c r="C100" s="199">
        <v>41802</v>
      </c>
      <c r="D100" s="199">
        <v>41802</v>
      </c>
      <c r="E100" s="668" t="s">
        <v>173</v>
      </c>
      <c r="F100" s="668" t="s">
        <v>1028</v>
      </c>
      <c r="G100" s="669" t="s">
        <v>641</v>
      </c>
      <c r="H100" s="668">
        <v>11</v>
      </c>
      <c r="I100" s="666">
        <v>11</v>
      </c>
      <c r="J100" s="668"/>
      <c r="K100" s="668" t="s">
        <v>671</v>
      </c>
      <c r="L100" s="481">
        <v>2</v>
      </c>
      <c r="M100" s="481">
        <v>8</v>
      </c>
      <c r="N100" s="482">
        <v>41816</v>
      </c>
    </row>
    <row r="101" spans="1:14">
      <c r="A101" s="665" t="s">
        <v>1313</v>
      </c>
      <c r="B101" s="666" t="s">
        <v>309</v>
      </c>
      <c r="C101" s="199">
        <v>41802</v>
      </c>
      <c r="D101" s="199">
        <v>41802</v>
      </c>
      <c r="E101" s="667" t="s">
        <v>197</v>
      </c>
      <c r="F101" s="668" t="s">
        <v>1028</v>
      </c>
      <c r="G101" s="669" t="s">
        <v>640</v>
      </c>
      <c r="H101" s="668">
        <v>323</v>
      </c>
      <c r="I101" s="666">
        <v>323</v>
      </c>
      <c r="J101" s="668"/>
      <c r="K101" s="395" t="s">
        <v>671</v>
      </c>
      <c r="L101" s="481">
        <v>6</v>
      </c>
      <c r="M101" s="481">
        <v>42</v>
      </c>
      <c r="N101" s="482">
        <v>41816</v>
      </c>
    </row>
    <row r="102" spans="1:14">
      <c r="A102" s="665" t="s">
        <v>1313</v>
      </c>
      <c r="B102" s="666" t="s">
        <v>309</v>
      </c>
      <c r="C102" s="199">
        <v>41802</v>
      </c>
      <c r="D102" s="199">
        <v>41802</v>
      </c>
      <c r="E102" s="668" t="s">
        <v>179</v>
      </c>
      <c r="F102" s="668" t="s">
        <v>1028</v>
      </c>
      <c r="G102" s="668" t="s">
        <v>1029</v>
      </c>
      <c r="H102" s="668">
        <v>142</v>
      </c>
      <c r="I102" s="666">
        <v>142</v>
      </c>
      <c r="J102" s="668"/>
      <c r="K102" s="668" t="s">
        <v>671</v>
      </c>
      <c r="L102" s="481">
        <v>2</v>
      </c>
      <c r="M102" s="481">
        <v>8</v>
      </c>
      <c r="N102" s="482">
        <v>41803</v>
      </c>
    </row>
    <row r="103" spans="1:14">
      <c r="A103" s="665" t="s">
        <v>1313</v>
      </c>
      <c r="B103" s="666" t="s">
        <v>309</v>
      </c>
      <c r="C103" s="199">
        <v>41802</v>
      </c>
      <c r="D103" s="199">
        <v>41802</v>
      </c>
      <c r="E103" s="668" t="s">
        <v>225</v>
      </c>
      <c r="F103" s="668" t="s">
        <v>1028</v>
      </c>
      <c r="G103" s="668" t="s">
        <v>639</v>
      </c>
      <c r="H103" s="668">
        <v>18</v>
      </c>
      <c r="I103" s="666">
        <v>18</v>
      </c>
      <c r="J103" s="668" t="s">
        <v>1031</v>
      </c>
      <c r="K103" s="395" t="s">
        <v>671</v>
      </c>
      <c r="L103" s="484">
        <v>5</v>
      </c>
      <c r="M103" s="484">
        <v>35</v>
      </c>
      <c r="N103" s="482">
        <v>41813</v>
      </c>
    </row>
    <row r="104" spans="1:14">
      <c r="A104" s="665" t="s">
        <v>1313</v>
      </c>
      <c r="B104" s="666" t="s">
        <v>309</v>
      </c>
      <c r="C104" s="199">
        <v>41802</v>
      </c>
      <c r="D104" s="199">
        <v>41802</v>
      </c>
      <c r="E104" s="668" t="s">
        <v>173</v>
      </c>
      <c r="F104" s="668" t="s">
        <v>1028</v>
      </c>
      <c r="G104" s="669" t="s">
        <v>641</v>
      </c>
      <c r="H104" s="668">
        <v>17</v>
      </c>
      <c r="I104" s="666">
        <v>17</v>
      </c>
      <c r="J104" s="668"/>
      <c r="K104" s="668" t="s">
        <v>671</v>
      </c>
      <c r="L104" s="481">
        <v>2</v>
      </c>
      <c r="M104" s="481">
        <v>8</v>
      </c>
      <c r="N104" s="482">
        <v>41816</v>
      </c>
    </row>
    <row r="105" spans="1:14">
      <c r="A105" s="665" t="s">
        <v>1314</v>
      </c>
      <c r="B105" s="666" t="s">
        <v>704</v>
      </c>
      <c r="C105" s="199">
        <v>41802</v>
      </c>
      <c r="D105" s="199">
        <v>41802</v>
      </c>
      <c r="E105" s="667" t="s">
        <v>197</v>
      </c>
      <c r="F105" s="668" t="s">
        <v>1028</v>
      </c>
      <c r="G105" s="669" t="s">
        <v>640</v>
      </c>
      <c r="H105" s="668">
        <v>357</v>
      </c>
      <c r="I105" s="666">
        <v>357</v>
      </c>
      <c r="J105" s="668"/>
      <c r="K105" s="395" t="s">
        <v>671</v>
      </c>
      <c r="L105" s="481">
        <v>6</v>
      </c>
      <c r="M105" s="481">
        <v>42</v>
      </c>
      <c r="N105" s="482">
        <v>41816</v>
      </c>
    </row>
    <row r="106" spans="1:14">
      <c r="A106" s="665" t="s">
        <v>1314</v>
      </c>
      <c r="B106" s="666" t="s">
        <v>704</v>
      </c>
      <c r="C106" s="199">
        <v>41802</v>
      </c>
      <c r="D106" s="199">
        <v>41802</v>
      </c>
      <c r="E106" s="668" t="s">
        <v>179</v>
      </c>
      <c r="F106" s="668" t="s">
        <v>1028</v>
      </c>
      <c r="G106" s="668" t="s">
        <v>1029</v>
      </c>
      <c r="H106" s="668">
        <v>139</v>
      </c>
      <c r="I106" s="666">
        <v>139</v>
      </c>
      <c r="J106" s="668"/>
      <c r="K106" s="668" t="s">
        <v>671</v>
      </c>
      <c r="L106" s="481">
        <v>2</v>
      </c>
      <c r="M106" s="481">
        <v>8</v>
      </c>
      <c r="N106" s="482">
        <v>41803</v>
      </c>
    </row>
    <row r="107" spans="1:14">
      <c r="A107" s="665" t="s">
        <v>1314</v>
      </c>
      <c r="B107" s="666" t="s">
        <v>704</v>
      </c>
      <c r="C107" s="199">
        <v>41802</v>
      </c>
      <c r="D107" s="199">
        <v>41802</v>
      </c>
      <c r="E107" s="668" t="s">
        <v>225</v>
      </c>
      <c r="F107" s="668" t="s">
        <v>1028</v>
      </c>
      <c r="G107" s="668" t="s">
        <v>639</v>
      </c>
      <c r="H107" s="668">
        <v>19</v>
      </c>
      <c r="I107" s="666">
        <v>19</v>
      </c>
      <c r="J107" s="668" t="s">
        <v>1031</v>
      </c>
      <c r="K107" s="395" t="s">
        <v>671</v>
      </c>
      <c r="L107" s="484">
        <v>5</v>
      </c>
      <c r="M107" s="484">
        <v>35</v>
      </c>
      <c r="N107" s="482">
        <v>41813</v>
      </c>
    </row>
    <row r="108" spans="1:14">
      <c r="A108" s="665" t="s">
        <v>1314</v>
      </c>
      <c r="B108" s="666" t="s">
        <v>704</v>
      </c>
      <c r="C108" s="199">
        <v>41802</v>
      </c>
      <c r="D108" s="199">
        <v>41802</v>
      </c>
      <c r="E108" s="668" t="s">
        <v>173</v>
      </c>
      <c r="F108" s="668" t="s">
        <v>1028</v>
      </c>
      <c r="G108" s="669" t="s">
        <v>641</v>
      </c>
      <c r="H108" s="668">
        <v>30</v>
      </c>
      <c r="I108" s="666">
        <v>30</v>
      </c>
      <c r="J108" s="668"/>
      <c r="K108" s="668" t="s">
        <v>671</v>
      </c>
      <c r="L108" s="481">
        <v>2</v>
      </c>
      <c r="M108" s="481">
        <v>8</v>
      </c>
      <c r="N108" s="482">
        <v>41816</v>
      </c>
    </row>
    <row r="109" spans="1:14">
      <c r="A109" s="665" t="s">
        <v>1315</v>
      </c>
      <c r="B109" s="666">
        <v>34</v>
      </c>
      <c r="C109" s="199">
        <v>41802</v>
      </c>
      <c r="D109" s="199">
        <v>41802</v>
      </c>
      <c r="E109" s="667" t="s">
        <v>197</v>
      </c>
      <c r="F109" s="668" t="s">
        <v>1028</v>
      </c>
      <c r="G109" s="669" t="s">
        <v>640</v>
      </c>
      <c r="H109" s="668">
        <v>1173</v>
      </c>
      <c r="I109" s="666">
        <v>1173</v>
      </c>
      <c r="J109" s="668"/>
      <c r="K109" s="395" t="s">
        <v>671</v>
      </c>
      <c r="L109" s="481">
        <v>6</v>
      </c>
      <c r="M109" s="481">
        <v>42</v>
      </c>
      <c r="N109" s="482">
        <v>41816</v>
      </c>
    </row>
    <row r="110" spans="1:14">
      <c r="A110" s="665" t="s">
        <v>1315</v>
      </c>
      <c r="B110" s="666">
        <v>34</v>
      </c>
      <c r="C110" s="199">
        <v>41802</v>
      </c>
      <c r="D110" s="199">
        <v>41802</v>
      </c>
      <c r="E110" s="668" t="s">
        <v>179</v>
      </c>
      <c r="F110" s="668" t="s">
        <v>1028</v>
      </c>
      <c r="G110" s="668" t="s">
        <v>1029</v>
      </c>
      <c r="H110" s="668">
        <v>935</v>
      </c>
      <c r="I110" s="666">
        <v>935</v>
      </c>
      <c r="J110" s="668"/>
      <c r="K110" s="668" t="s">
        <v>671</v>
      </c>
      <c r="L110" s="481">
        <v>2</v>
      </c>
      <c r="M110" s="481">
        <v>8</v>
      </c>
      <c r="N110" s="482">
        <v>41803</v>
      </c>
    </row>
    <row r="111" spans="1:14">
      <c r="A111" s="665" t="s">
        <v>1315</v>
      </c>
      <c r="B111" s="666">
        <v>34</v>
      </c>
      <c r="C111" s="199">
        <v>41802</v>
      </c>
      <c r="D111" s="199">
        <v>41802</v>
      </c>
      <c r="E111" s="668" t="s">
        <v>225</v>
      </c>
      <c r="F111" s="668" t="s">
        <v>1028</v>
      </c>
      <c r="G111" s="668" t="s">
        <v>639</v>
      </c>
      <c r="H111" s="668">
        <v>25</v>
      </c>
      <c r="I111" s="666">
        <v>25</v>
      </c>
      <c r="J111" s="668" t="s">
        <v>1031</v>
      </c>
      <c r="K111" s="395" t="s">
        <v>671</v>
      </c>
      <c r="L111" s="484">
        <v>5</v>
      </c>
      <c r="M111" s="484">
        <v>35</v>
      </c>
      <c r="N111" s="482">
        <v>41813</v>
      </c>
    </row>
    <row r="112" spans="1:14">
      <c r="A112" s="665" t="s">
        <v>1315</v>
      </c>
      <c r="B112" s="666">
        <v>34</v>
      </c>
      <c r="C112" s="199">
        <v>41802</v>
      </c>
      <c r="D112" s="199">
        <v>41802</v>
      </c>
      <c r="E112" s="668" t="s">
        <v>173</v>
      </c>
      <c r="F112" s="668" t="s">
        <v>1028</v>
      </c>
      <c r="G112" s="669" t="s">
        <v>641</v>
      </c>
      <c r="H112" s="668">
        <v>24</v>
      </c>
      <c r="I112" s="666">
        <v>24</v>
      </c>
      <c r="J112" s="668"/>
      <c r="K112" s="668" t="s">
        <v>671</v>
      </c>
      <c r="L112" s="481">
        <v>2</v>
      </c>
      <c r="M112" s="481">
        <v>8</v>
      </c>
      <c r="N112" s="482">
        <v>41816</v>
      </c>
    </row>
    <row r="113" spans="1:14">
      <c r="A113" s="665" t="s">
        <v>1316</v>
      </c>
      <c r="B113" s="666">
        <v>18</v>
      </c>
      <c r="C113" s="199">
        <v>41802</v>
      </c>
      <c r="D113" s="199">
        <v>41802</v>
      </c>
      <c r="E113" s="667" t="s">
        <v>197</v>
      </c>
      <c r="F113" s="668" t="s">
        <v>1028</v>
      </c>
      <c r="G113" s="669" t="s">
        <v>640</v>
      </c>
      <c r="H113" s="668">
        <v>730</v>
      </c>
      <c r="I113" s="666">
        <v>730</v>
      </c>
      <c r="J113" s="668"/>
      <c r="K113" s="395" t="s">
        <v>671</v>
      </c>
      <c r="L113" s="481">
        <v>6</v>
      </c>
      <c r="M113" s="481">
        <v>42</v>
      </c>
      <c r="N113" s="482">
        <v>41816</v>
      </c>
    </row>
    <row r="114" spans="1:14">
      <c r="A114" s="665" t="s">
        <v>1316</v>
      </c>
      <c r="B114" s="666">
        <v>18</v>
      </c>
      <c r="C114" s="199">
        <v>41802</v>
      </c>
      <c r="D114" s="199">
        <v>41802</v>
      </c>
      <c r="E114" s="668" t="s">
        <v>179</v>
      </c>
      <c r="F114" s="668" t="s">
        <v>1028</v>
      </c>
      <c r="G114" s="668" t="s">
        <v>1029</v>
      </c>
      <c r="H114" s="668">
        <v>7</v>
      </c>
      <c r="I114" s="666">
        <v>7</v>
      </c>
      <c r="J114" s="668" t="s">
        <v>1031</v>
      </c>
      <c r="K114" s="668" t="s">
        <v>671</v>
      </c>
      <c r="L114" s="481">
        <v>2</v>
      </c>
      <c r="M114" s="481">
        <v>8</v>
      </c>
      <c r="N114" s="482">
        <v>41803</v>
      </c>
    </row>
    <row r="115" spans="1:14">
      <c r="A115" s="665" t="s">
        <v>1316</v>
      </c>
      <c r="B115" s="666">
        <v>18</v>
      </c>
      <c r="C115" s="199">
        <v>41802</v>
      </c>
      <c r="D115" s="199">
        <v>41802</v>
      </c>
      <c r="E115" s="668" t="s">
        <v>225</v>
      </c>
      <c r="F115" s="668" t="s">
        <v>1028</v>
      </c>
      <c r="G115" s="668" t="s">
        <v>639</v>
      </c>
      <c r="H115" s="668">
        <v>23</v>
      </c>
      <c r="I115" s="666">
        <v>23</v>
      </c>
      <c r="J115" s="668" t="s">
        <v>1031</v>
      </c>
      <c r="K115" s="395" t="s">
        <v>671</v>
      </c>
      <c r="L115" s="484">
        <v>5</v>
      </c>
      <c r="M115" s="484">
        <v>35</v>
      </c>
      <c r="N115" s="482">
        <v>41813</v>
      </c>
    </row>
    <row r="116" spans="1:14">
      <c r="A116" s="665" t="s">
        <v>1316</v>
      </c>
      <c r="B116" s="666">
        <v>18</v>
      </c>
      <c r="C116" s="199">
        <v>41802</v>
      </c>
      <c r="D116" s="199">
        <v>41802</v>
      </c>
      <c r="E116" s="668" t="s">
        <v>173</v>
      </c>
      <c r="F116" s="668" t="s">
        <v>1028</v>
      </c>
      <c r="G116" s="669" t="s">
        <v>641</v>
      </c>
      <c r="H116" s="668">
        <v>19</v>
      </c>
      <c r="I116" s="666">
        <v>19</v>
      </c>
      <c r="J116" s="668"/>
      <c r="K116" s="668" t="s">
        <v>671</v>
      </c>
      <c r="L116" s="481">
        <v>2</v>
      </c>
      <c r="M116" s="481">
        <v>8</v>
      </c>
      <c r="N116" s="482">
        <v>41816</v>
      </c>
    </row>
    <row r="117" spans="1:14">
      <c r="A117" s="665" t="s">
        <v>1317</v>
      </c>
      <c r="B117" s="666">
        <v>19</v>
      </c>
      <c r="C117" s="199">
        <v>41802</v>
      </c>
      <c r="D117" s="199">
        <v>41802</v>
      </c>
      <c r="E117" s="667" t="s">
        <v>197</v>
      </c>
      <c r="F117" s="668" t="s">
        <v>1028</v>
      </c>
      <c r="G117" s="669" t="s">
        <v>640</v>
      </c>
      <c r="H117" s="668">
        <v>428</v>
      </c>
      <c r="I117" s="666">
        <v>428</v>
      </c>
      <c r="J117" s="668"/>
      <c r="K117" s="395" t="s">
        <v>671</v>
      </c>
      <c r="L117" s="481">
        <v>6</v>
      </c>
      <c r="M117" s="481">
        <v>42</v>
      </c>
      <c r="N117" s="482">
        <v>41816</v>
      </c>
    </row>
    <row r="118" spans="1:14">
      <c r="A118" s="665" t="s">
        <v>1317</v>
      </c>
      <c r="B118" s="666">
        <v>19</v>
      </c>
      <c r="C118" s="199">
        <v>41802</v>
      </c>
      <c r="D118" s="199">
        <v>41802</v>
      </c>
      <c r="E118" s="668" t="s">
        <v>179</v>
      </c>
      <c r="F118" s="668" t="s">
        <v>1028</v>
      </c>
      <c r="G118" s="668" t="s">
        <v>1029</v>
      </c>
      <c r="H118" s="668">
        <v>149</v>
      </c>
      <c r="I118" s="666">
        <v>149</v>
      </c>
      <c r="J118" s="668"/>
      <c r="K118" s="668" t="s">
        <v>671</v>
      </c>
      <c r="L118" s="481">
        <v>2</v>
      </c>
      <c r="M118" s="481">
        <v>8</v>
      </c>
      <c r="N118" s="482">
        <v>41803</v>
      </c>
    </row>
    <row r="119" spans="1:14">
      <c r="A119" s="665" t="s">
        <v>1317</v>
      </c>
      <c r="B119" s="666">
        <v>19</v>
      </c>
      <c r="C119" s="199">
        <v>41802</v>
      </c>
      <c r="D119" s="199">
        <v>41802</v>
      </c>
      <c r="E119" s="668" t="s">
        <v>225</v>
      </c>
      <c r="F119" s="668" t="s">
        <v>1028</v>
      </c>
      <c r="G119" s="668" t="s">
        <v>639</v>
      </c>
      <c r="H119" s="668">
        <v>29</v>
      </c>
      <c r="I119" s="666">
        <v>29</v>
      </c>
      <c r="J119" s="668" t="s">
        <v>1031</v>
      </c>
      <c r="K119" s="395" t="s">
        <v>671</v>
      </c>
      <c r="L119" s="484">
        <v>5</v>
      </c>
      <c r="M119" s="484">
        <v>35</v>
      </c>
      <c r="N119" s="482">
        <v>41813</v>
      </c>
    </row>
    <row r="120" spans="1:14">
      <c r="A120" s="665" t="s">
        <v>1317</v>
      </c>
      <c r="B120" s="666">
        <v>19</v>
      </c>
      <c r="C120" s="199">
        <v>41802</v>
      </c>
      <c r="D120" s="199">
        <v>41802</v>
      </c>
      <c r="E120" s="668" t="s">
        <v>173</v>
      </c>
      <c r="F120" s="668" t="s">
        <v>1028</v>
      </c>
      <c r="G120" s="669" t="s">
        <v>641</v>
      </c>
      <c r="H120" s="668">
        <v>30</v>
      </c>
      <c r="I120" s="666">
        <v>30</v>
      </c>
      <c r="J120" s="668"/>
      <c r="K120" s="668" t="s">
        <v>671</v>
      </c>
      <c r="L120" s="481">
        <v>2</v>
      </c>
      <c r="M120" s="481">
        <v>8</v>
      </c>
      <c r="N120" s="482">
        <v>41816</v>
      </c>
    </row>
    <row r="121" spans="1:14">
      <c r="A121" s="665" t="s">
        <v>1318</v>
      </c>
      <c r="B121" s="666">
        <v>35</v>
      </c>
      <c r="C121" s="199">
        <v>41802</v>
      </c>
      <c r="D121" s="199">
        <v>41802</v>
      </c>
      <c r="E121" s="667" t="s">
        <v>197</v>
      </c>
      <c r="F121" s="668" t="s">
        <v>1028</v>
      </c>
      <c r="G121" s="669" t="s">
        <v>640</v>
      </c>
      <c r="H121" s="668">
        <v>241</v>
      </c>
      <c r="I121" s="666">
        <v>241</v>
      </c>
      <c r="J121" s="668"/>
      <c r="K121" s="395" t="s">
        <v>671</v>
      </c>
      <c r="L121" s="481">
        <v>6</v>
      </c>
      <c r="M121" s="481">
        <v>42</v>
      </c>
      <c r="N121" s="482">
        <v>41816</v>
      </c>
    </row>
    <row r="122" spans="1:14">
      <c r="A122" s="665" t="s">
        <v>1318</v>
      </c>
      <c r="B122" s="666">
        <v>35</v>
      </c>
      <c r="C122" s="199">
        <v>41802</v>
      </c>
      <c r="D122" s="199">
        <v>41802</v>
      </c>
      <c r="E122" s="668" t="s">
        <v>179</v>
      </c>
      <c r="F122" s="668" t="s">
        <v>1028</v>
      </c>
      <c r="G122" s="668" t="s">
        <v>1029</v>
      </c>
      <c r="H122" s="668">
        <v>146</v>
      </c>
      <c r="I122" s="666">
        <v>146</v>
      </c>
      <c r="J122" s="668"/>
      <c r="K122" s="668" t="s">
        <v>671</v>
      </c>
      <c r="L122" s="481">
        <v>2</v>
      </c>
      <c r="M122" s="481">
        <v>8</v>
      </c>
      <c r="N122" s="482">
        <v>41803</v>
      </c>
    </row>
    <row r="123" spans="1:14">
      <c r="A123" s="665" t="s">
        <v>1318</v>
      </c>
      <c r="B123" s="666">
        <v>35</v>
      </c>
      <c r="C123" s="199">
        <v>41802</v>
      </c>
      <c r="D123" s="199">
        <v>41802</v>
      </c>
      <c r="E123" s="668" t="s">
        <v>225</v>
      </c>
      <c r="F123" s="668" t="s">
        <v>1028</v>
      </c>
      <c r="G123" s="668" t="s">
        <v>639</v>
      </c>
      <c r="H123" s="668">
        <v>16</v>
      </c>
      <c r="I123" s="666">
        <v>16</v>
      </c>
      <c r="J123" s="668" t="s">
        <v>1031</v>
      </c>
      <c r="K123" s="395" t="s">
        <v>671</v>
      </c>
      <c r="L123" s="484">
        <v>5</v>
      </c>
      <c r="M123" s="484">
        <v>35</v>
      </c>
      <c r="N123" s="482">
        <v>41813</v>
      </c>
    </row>
    <row r="124" spans="1:14">
      <c r="A124" s="665" t="s">
        <v>1318</v>
      </c>
      <c r="B124" s="666">
        <v>35</v>
      </c>
      <c r="C124" s="199">
        <v>41802</v>
      </c>
      <c r="D124" s="199">
        <v>41802</v>
      </c>
      <c r="E124" s="668" t="s">
        <v>173</v>
      </c>
      <c r="F124" s="668" t="s">
        <v>1028</v>
      </c>
      <c r="G124" s="669" t="s">
        <v>641</v>
      </c>
      <c r="H124" s="668">
        <v>12</v>
      </c>
      <c r="I124" s="666">
        <v>12</v>
      </c>
      <c r="J124" s="668"/>
      <c r="K124" s="668" t="s">
        <v>671</v>
      </c>
      <c r="L124" s="481">
        <v>2</v>
      </c>
      <c r="M124" s="481">
        <v>8</v>
      </c>
      <c r="N124" s="482">
        <v>41816</v>
      </c>
    </row>
    <row r="125" spans="1:14">
      <c r="A125" s="665" t="s">
        <v>1319</v>
      </c>
      <c r="B125" s="666">
        <v>50</v>
      </c>
      <c r="C125" s="199">
        <v>41802</v>
      </c>
      <c r="D125" s="199">
        <v>41802</v>
      </c>
      <c r="E125" s="667" t="s">
        <v>197</v>
      </c>
      <c r="F125" s="668" t="s">
        <v>1028</v>
      </c>
      <c r="G125" s="669" t="s">
        <v>640</v>
      </c>
      <c r="H125" s="668">
        <v>330</v>
      </c>
      <c r="I125" s="666">
        <v>330</v>
      </c>
      <c r="J125" s="668"/>
      <c r="K125" s="395" t="s">
        <v>671</v>
      </c>
      <c r="L125" s="481">
        <v>6</v>
      </c>
      <c r="M125" s="481">
        <v>42</v>
      </c>
      <c r="N125" s="482">
        <v>41816</v>
      </c>
    </row>
    <row r="126" spans="1:14">
      <c r="A126" s="665" t="s">
        <v>1319</v>
      </c>
      <c r="B126" s="666">
        <v>50</v>
      </c>
      <c r="C126" s="199">
        <v>41802</v>
      </c>
      <c r="D126" s="199">
        <v>41802</v>
      </c>
      <c r="E126" s="668" t="s">
        <v>179</v>
      </c>
      <c r="F126" s="668" t="s">
        <v>1028</v>
      </c>
      <c r="G126" s="668" t="s">
        <v>1029</v>
      </c>
      <c r="H126" s="668">
        <v>202</v>
      </c>
      <c r="I126" s="666">
        <v>202</v>
      </c>
      <c r="J126" s="668"/>
      <c r="K126" s="668" t="s">
        <v>671</v>
      </c>
      <c r="L126" s="481">
        <v>2</v>
      </c>
      <c r="M126" s="481">
        <v>8</v>
      </c>
      <c r="N126" s="482">
        <v>41803</v>
      </c>
    </row>
    <row r="127" spans="1:14">
      <c r="A127" s="665" t="s">
        <v>1319</v>
      </c>
      <c r="B127" s="666">
        <v>50</v>
      </c>
      <c r="C127" s="199">
        <v>41802</v>
      </c>
      <c r="D127" s="199">
        <v>41802</v>
      </c>
      <c r="E127" s="668" t="s">
        <v>225</v>
      </c>
      <c r="F127" s="668" t="s">
        <v>1028</v>
      </c>
      <c r="G127" s="668" t="s">
        <v>639</v>
      </c>
      <c r="H127" s="668">
        <v>18</v>
      </c>
      <c r="I127" s="666">
        <v>18</v>
      </c>
      <c r="J127" s="668" t="s">
        <v>1031</v>
      </c>
      <c r="K127" s="395" t="s">
        <v>671</v>
      </c>
      <c r="L127" s="484">
        <v>5</v>
      </c>
      <c r="M127" s="484">
        <v>35</v>
      </c>
      <c r="N127" s="482">
        <v>41813</v>
      </c>
    </row>
    <row r="128" spans="1:14">
      <c r="A128" s="665" t="s">
        <v>1319</v>
      </c>
      <c r="B128" s="666">
        <v>50</v>
      </c>
      <c r="C128" s="199">
        <v>41802</v>
      </c>
      <c r="D128" s="199">
        <v>41802</v>
      </c>
      <c r="E128" s="668" t="s">
        <v>173</v>
      </c>
      <c r="F128" s="668" t="s">
        <v>1028</v>
      </c>
      <c r="G128" s="669" t="s">
        <v>641</v>
      </c>
      <c r="H128" s="668">
        <v>16</v>
      </c>
      <c r="I128" s="666">
        <v>16</v>
      </c>
      <c r="J128" s="668"/>
      <c r="K128" s="668" t="s">
        <v>671</v>
      </c>
      <c r="L128" s="481">
        <v>2</v>
      </c>
      <c r="M128" s="481">
        <v>8</v>
      </c>
      <c r="N128" s="482">
        <v>41816</v>
      </c>
    </row>
    <row r="129" spans="1:14">
      <c r="A129" s="668" t="s">
        <v>1078</v>
      </c>
      <c r="B129" s="666">
        <v>58</v>
      </c>
      <c r="C129" s="199">
        <v>41810</v>
      </c>
      <c r="D129" s="199">
        <v>41810</v>
      </c>
      <c r="E129" s="667" t="s">
        <v>197</v>
      </c>
      <c r="F129" s="668" t="s">
        <v>1028</v>
      </c>
      <c r="G129" s="669" t="s">
        <v>640</v>
      </c>
      <c r="H129" s="668">
        <v>189</v>
      </c>
      <c r="I129" s="666">
        <v>189</v>
      </c>
      <c r="J129" s="668"/>
      <c r="K129" s="395" t="s">
        <v>671</v>
      </c>
      <c r="L129" s="481">
        <v>6</v>
      </c>
      <c r="M129" s="481">
        <v>42</v>
      </c>
      <c r="N129" s="482">
        <v>41816</v>
      </c>
    </row>
    <row r="130" spans="1:14">
      <c r="A130" s="668" t="s">
        <v>1078</v>
      </c>
      <c r="B130" s="666">
        <v>58</v>
      </c>
      <c r="C130" s="199">
        <v>41810</v>
      </c>
      <c r="D130" s="199">
        <v>41810</v>
      </c>
      <c r="E130" s="668" t="s">
        <v>179</v>
      </c>
      <c r="F130" s="668" t="s">
        <v>1028</v>
      </c>
      <c r="G130" s="668" t="s">
        <v>1029</v>
      </c>
      <c r="H130" s="668">
        <v>123</v>
      </c>
      <c r="I130" s="666">
        <v>123</v>
      </c>
      <c r="J130" s="668"/>
      <c r="K130" s="668" t="s">
        <v>671</v>
      </c>
      <c r="L130" s="481">
        <v>2</v>
      </c>
      <c r="M130" s="481">
        <v>8</v>
      </c>
      <c r="N130" s="482">
        <v>41815</v>
      </c>
    </row>
    <row r="131" spans="1:14">
      <c r="A131" s="668" t="s">
        <v>1078</v>
      </c>
      <c r="B131" s="666">
        <v>58</v>
      </c>
      <c r="C131" s="199">
        <v>41810</v>
      </c>
      <c r="D131" s="199">
        <v>41810</v>
      </c>
      <c r="E131" s="668" t="s">
        <v>225</v>
      </c>
      <c r="F131" s="668" t="s">
        <v>1028</v>
      </c>
      <c r="G131" s="668" t="s">
        <v>639</v>
      </c>
      <c r="H131" s="668">
        <v>14</v>
      </c>
      <c r="I131" s="666">
        <v>14</v>
      </c>
      <c r="J131" s="668" t="s">
        <v>1031</v>
      </c>
      <c r="K131" s="395" t="s">
        <v>671</v>
      </c>
      <c r="L131" s="484">
        <v>5</v>
      </c>
      <c r="M131" s="484">
        <v>35</v>
      </c>
      <c r="N131" s="482">
        <v>41813</v>
      </c>
    </row>
    <row r="132" spans="1:14">
      <c r="A132" s="668" t="s">
        <v>1078</v>
      </c>
      <c r="B132" s="666">
        <v>58</v>
      </c>
      <c r="C132" s="199">
        <v>41810</v>
      </c>
      <c r="D132" s="199">
        <v>41810</v>
      </c>
      <c r="E132" s="668" t="s">
        <v>173</v>
      </c>
      <c r="F132" s="668" t="s">
        <v>1028</v>
      </c>
      <c r="G132" s="669" t="s">
        <v>641</v>
      </c>
      <c r="H132" s="668">
        <v>7</v>
      </c>
      <c r="I132" s="666">
        <v>7</v>
      </c>
      <c r="J132" s="668" t="s">
        <v>1031</v>
      </c>
      <c r="K132" s="668" t="s">
        <v>671</v>
      </c>
      <c r="L132" s="481">
        <v>2</v>
      </c>
      <c r="M132" s="481">
        <v>8</v>
      </c>
      <c r="N132" s="482">
        <v>41816</v>
      </c>
    </row>
    <row r="133" spans="1:14">
      <c r="A133" s="665" t="s">
        <v>1320</v>
      </c>
      <c r="B133" s="666">
        <v>64</v>
      </c>
      <c r="C133" s="199">
        <v>41837</v>
      </c>
      <c r="D133" s="199">
        <v>41837</v>
      </c>
      <c r="E133" s="667" t="s">
        <v>197</v>
      </c>
      <c r="F133" s="668" t="s">
        <v>1028</v>
      </c>
      <c r="G133" s="669" t="s">
        <v>640</v>
      </c>
      <c r="H133" s="668">
        <v>1173</v>
      </c>
      <c r="I133" s="666">
        <v>1173</v>
      </c>
      <c r="J133" s="668"/>
      <c r="K133" s="395" t="s">
        <v>671</v>
      </c>
      <c r="L133" s="481">
        <v>6</v>
      </c>
      <c r="M133" s="481">
        <v>42</v>
      </c>
      <c r="N133" s="482">
        <v>41849</v>
      </c>
    </row>
    <row r="134" spans="1:14">
      <c r="A134" s="665" t="s">
        <v>1320</v>
      </c>
      <c r="B134" s="666">
        <v>64</v>
      </c>
      <c r="C134" s="199">
        <v>41837</v>
      </c>
      <c r="D134" s="199">
        <v>41837</v>
      </c>
      <c r="E134" s="668" t="s">
        <v>179</v>
      </c>
      <c r="F134" s="668" t="s">
        <v>1028</v>
      </c>
      <c r="G134" s="668" t="s">
        <v>1029</v>
      </c>
      <c r="H134" s="668">
        <v>107</v>
      </c>
      <c r="I134" s="666">
        <v>107</v>
      </c>
      <c r="J134" s="668"/>
      <c r="K134" s="668" t="s">
        <v>671</v>
      </c>
      <c r="L134" s="481">
        <v>2</v>
      </c>
      <c r="M134" s="481">
        <v>8</v>
      </c>
      <c r="N134" s="482">
        <v>41838</v>
      </c>
    </row>
    <row r="135" spans="1:14">
      <c r="A135" s="665" t="s">
        <v>1320</v>
      </c>
      <c r="B135" s="666">
        <v>64</v>
      </c>
      <c r="C135" s="199">
        <v>41837</v>
      </c>
      <c r="D135" s="199">
        <v>41837</v>
      </c>
      <c r="E135" s="668" t="s">
        <v>225</v>
      </c>
      <c r="F135" s="668" t="s">
        <v>1028</v>
      </c>
      <c r="G135" s="668" t="s">
        <v>639</v>
      </c>
      <c r="H135" s="668">
        <v>29</v>
      </c>
      <c r="I135" s="666">
        <v>29</v>
      </c>
      <c r="J135" s="668" t="s">
        <v>1031</v>
      </c>
      <c r="K135" s="395" t="s">
        <v>671</v>
      </c>
      <c r="L135" s="484">
        <v>5</v>
      </c>
      <c r="M135" s="484">
        <v>35</v>
      </c>
      <c r="N135" s="482">
        <v>41845</v>
      </c>
    </row>
    <row r="136" spans="1:14">
      <c r="A136" s="665" t="s">
        <v>1320</v>
      </c>
      <c r="B136" s="666">
        <v>64</v>
      </c>
      <c r="C136" s="199">
        <v>41837</v>
      </c>
      <c r="D136" s="199">
        <v>41837</v>
      </c>
      <c r="E136" s="668" t="s">
        <v>173</v>
      </c>
      <c r="F136" s="668" t="s">
        <v>1028</v>
      </c>
      <c r="G136" s="669" t="s">
        <v>641</v>
      </c>
      <c r="H136" s="668">
        <v>119</v>
      </c>
      <c r="I136" s="666">
        <v>199</v>
      </c>
      <c r="J136" s="668"/>
      <c r="K136" s="668" t="s">
        <v>671</v>
      </c>
      <c r="L136" s="481">
        <v>2</v>
      </c>
      <c r="M136" s="481">
        <v>8</v>
      </c>
      <c r="N136" s="482">
        <v>41849</v>
      </c>
    </row>
    <row r="137" spans="1:14">
      <c r="A137" s="665" t="s">
        <v>1321</v>
      </c>
      <c r="B137" s="666">
        <v>58</v>
      </c>
      <c r="C137" s="199">
        <v>41837</v>
      </c>
      <c r="D137" s="199">
        <v>41837</v>
      </c>
      <c r="E137" s="667" t="s">
        <v>197</v>
      </c>
      <c r="F137" s="668" t="s">
        <v>1028</v>
      </c>
      <c r="G137" s="669" t="s">
        <v>640</v>
      </c>
      <c r="H137" s="668">
        <v>254</v>
      </c>
      <c r="I137" s="666">
        <v>254</v>
      </c>
      <c r="J137" s="668"/>
      <c r="K137" s="395" t="s">
        <v>671</v>
      </c>
      <c r="L137" s="481">
        <v>6</v>
      </c>
      <c r="M137" s="481">
        <v>42</v>
      </c>
      <c r="N137" s="482">
        <v>41849</v>
      </c>
    </row>
    <row r="138" spans="1:14">
      <c r="A138" s="665" t="s">
        <v>1321</v>
      </c>
      <c r="B138" s="666">
        <v>58</v>
      </c>
      <c r="C138" s="199">
        <v>41837</v>
      </c>
      <c r="D138" s="199">
        <v>41837</v>
      </c>
      <c r="E138" s="668" t="s">
        <v>179</v>
      </c>
      <c r="F138" s="668" t="s">
        <v>1028</v>
      </c>
      <c r="G138" s="668" t="s">
        <v>1029</v>
      </c>
      <c r="H138" s="668">
        <v>82</v>
      </c>
      <c r="I138" s="666">
        <v>82</v>
      </c>
      <c r="J138" s="668"/>
      <c r="K138" s="668" t="s">
        <v>671</v>
      </c>
      <c r="L138" s="481">
        <v>2</v>
      </c>
      <c r="M138" s="481">
        <v>8</v>
      </c>
      <c r="N138" s="482">
        <v>41838</v>
      </c>
    </row>
    <row r="139" spans="1:14">
      <c r="A139" s="665" t="s">
        <v>1321</v>
      </c>
      <c r="B139" s="666">
        <v>58</v>
      </c>
      <c r="C139" s="199">
        <v>41837</v>
      </c>
      <c r="D139" s="199">
        <v>41837</v>
      </c>
      <c r="E139" s="668" t="s">
        <v>225</v>
      </c>
      <c r="F139" s="668" t="s">
        <v>1028</v>
      </c>
      <c r="G139" s="668" t="s">
        <v>639</v>
      </c>
      <c r="H139" s="668">
        <v>20</v>
      </c>
      <c r="I139" s="666">
        <v>20</v>
      </c>
      <c r="J139" s="668" t="s">
        <v>1031</v>
      </c>
      <c r="K139" s="395" t="s">
        <v>671</v>
      </c>
      <c r="L139" s="484">
        <v>5</v>
      </c>
      <c r="M139" s="484">
        <v>35</v>
      </c>
      <c r="N139" s="482">
        <v>41845</v>
      </c>
    </row>
    <row r="140" spans="1:14">
      <c r="A140" s="665" t="s">
        <v>1321</v>
      </c>
      <c r="B140" s="666">
        <v>58</v>
      </c>
      <c r="C140" s="199">
        <v>41837</v>
      </c>
      <c r="D140" s="199">
        <v>41837</v>
      </c>
      <c r="E140" s="668" t="s">
        <v>173</v>
      </c>
      <c r="F140" s="668" t="s">
        <v>1028</v>
      </c>
      <c r="G140" s="669" t="s">
        <v>641</v>
      </c>
      <c r="H140" s="668">
        <v>9</v>
      </c>
      <c r="I140" s="666">
        <v>9</v>
      </c>
      <c r="J140" s="668"/>
      <c r="K140" s="668" t="s">
        <v>671</v>
      </c>
      <c r="L140" s="481">
        <v>2</v>
      </c>
      <c r="M140" s="481">
        <v>8</v>
      </c>
      <c r="N140" s="482">
        <v>41849</v>
      </c>
    </row>
    <row r="141" spans="1:14">
      <c r="A141" s="665" t="s">
        <v>1322</v>
      </c>
      <c r="B141" s="666">
        <v>25</v>
      </c>
      <c r="C141" s="199">
        <v>41837</v>
      </c>
      <c r="D141" s="199">
        <v>41837</v>
      </c>
      <c r="E141" s="667" t="s">
        <v>197</v>
      </c>
      <c r="F141" s="668" t="s">
        <v>1028</v>
      </c>
      <c r="G141" s="669" t="s">
        <v>640</v>
      </c>
      <c r="H141" s="668">
        <v>165</v>
      </c>
      <c r="I141" s="666">
        <v>165</v>
      </c>
      <c r="J141" s="668"/>
      <c r="K141" s="395" t="s">
        <v>671</v>
      </c>
      <c r="L141" s="481">
        <v>6</v>
      </c>
      <c r="M141" s="481">
        <v>42</v>
      </c>
      <c r="N141" s="482">
        <v>41849</v>
      </c>
    </row>
    <row r="142" spans="1:14">
      <c r="A142" s="665" t="s">
        <v>1322</v>
      </c>
      <c r="B142" s="666">
        <v>25</v>
      </c>
      <c r="C142" s="199">
        <v>41837</v>
      </c>
      <c r="D142" s="199">
        <v>41837</v>
      </c>
      <c r="E142" s="668" t="s">
        <v>179</v>
      </c>
      <c r="F142" s="668" t="s">
        <v>1028</v>
      </c>
      <c r="G142" s="668" t="s">
        <v>1029</v>
      </c>
      <c r="H142" s="668">
        <v>41</v>
      </c>
      <c r="I142" s="666">
        <v>41</v>
      </c>
      <c r="J142" s="668"/>
      <c r="K142" s="668" t="s">
        <v>671</v>
      </c>
      <c r="L142" s="481">
        <v>2</v>
      </c>
      <c r="M142" s="481">
        <v>8</v>
      </c>
      <c r="N142" s="482">
        <v>41838</v>
      </c>
    </row>
    <row r="143" spans="1:14">
      <c r="A143" s="665" t="s">
        <v>1322</v>
      </c>
      <c r="B143" s="666">
        <v>25</v>
      </c>
      <c r="C143" s="199">
        <v>41837</v>
      </c>
      <c r="D143" s="199">
        <v>41837</v>
      </c>
      <c r="E143" s="668" t="s">
        <v>225</v>
      </c>
      <c r="F143" s="668" t="s">
        <v>1028</v>
      </c>
      <c r="G143" s="668" t="s">
        <v>639</v>
      </c>
      <c r="H143" s="668">
        <v>27</v>
      </c>
      <c r="I143" s="666">
        <v>27</v>
      </c>
      <c r="J143" s="668" t="s">
        <v>1031</v>
      </c>
      <c r="K143" s="395" t="s">
        <v>671</v>
      </c>
      <c r="L143" s="484">
        <v>5</v>
      </c>
      <c r="M143" s="484">
        <v>35</v>
      </c>
      <c r="N143" s="482">
        <v>41845</v>
      </c>
    </row>
    <row r="144" spans="1:14">
      <c r="A144" s="665" t="s">
        <v>1322</v>
      </c>
      <c r="B144" s="666">
        <v>25</v>
      </c>
      <c r="C144" s="199">
        <v>41837</v>
      </c>
      <c r="D144" s="199">
        <v>41837</v>
      </c>
      <c r="E144" s="668" t="s">
        <v>173</v>
      </c>
      <c r="F144" s="668" t="s">
        <v>1028</v>
      </c>
      <c r="G144" s="669" t="s">
        <v>641</v>
      </c>
      <c r="H144" s="668">
        <v>14</v>
      </c>
      <c r="I144" s="666">
        <v>14</v>
      </c>
      <c r="J144" s="668"/>
      <c r="K144" s="668" t="s">
        <v>671</v>
      </c>
      <c r="L144" s="481">
        <v>2</v>
      </c>
      <c r="M144" s="481">
        <v>8</v>
      </c>
      <c r="N144" s="482">
        <v>41849</v>
      </c>
    </row>
    <row r="145" spans="1:14">
      <c r="A145" s="665" t="s">
        <v>1323</v>
      </c>
      <c r="B145" s="666" t="s">
        <v>703</v>
      </c>
      <c r="C145" s="199">
        <v>41837</v>
      </c>
      <c r="D145" s="199">
        <v>41837</v>
      </c>
      <c r="E145" s="667" t="s">
        <v>197</v>
      </c>
      <c r="F145" s="668" t="s">
        <v>1028</v>
      </c>
      <c r="G145" s="669" t="s">
        <v>640</v>
      </c>
      <c r="H145" s="668">
        <v>249</v>
      </c>
      <c r="I145" s="666">
        <v>249</v>
      </c>
      <c r="J145" s="668"/>
      <c r="K145" s="395" t="s">
        <v>671</v>
      </c>
      <c r="L145" s="481">
        <v>6</v>
      </c>
      <c r="M145" s="481">
        <v>42</v>
      </c>
      <c r="N145" s="482">
        <v>41849</v>
      </c>
    </row>
    <row r="146" spans="1:14">
      <c r="A146" s="665" t="s">
        <v>1323</v>
      </c>
      <c r="B146" s="666" t="s">
        <v>703</v>
      </c>
      <c r="C146" s="199">
        <v>41837</v>
      </c>
      <c r="D146" s="199">
        <v>41837</v>
      </c>
      <c r="E146" s="668" t="s">
        <v>179</v>
      </c>
      <c r="F146" s="668" t="s">
        <v>1028</v>
      </c>
      <c r="G146" s="668" t="s">
        <v>1029</v>
      </c>
      <c r="H146" s="668">
        <v>67</v>
      </c>
      <c r="I146" s="666">
        <v>67</v>
      </c>
      <c r="J146" s="668"/>
      <c r="K146" s="668" t="s">
        <v>671</v>
      </c>
      <c r="L146" s="481">
        <v>2</v>
      </c>
      <c r="M146" s="481">
        <v>8</v>
      </c>
      <c r="N146" s="482">
        <v>41838</v>
      </c>
    </row>
    <row r="147" spans="1:14">
      <c r="A147" s="665" t="s">
        <v>1323</v>
      </c>
      <c r="B147" s="666" t="s">
        <v>703</v>
      </c>
      <c r="C147" s="199">
        <v>41837</v>
      </c>
      <c r="D147" s="199">
        <v>41837</v>
      </c>
      <c r="E147" s="668" t="s">
        <v>225</v>
      </c>
      <c r="F147" s="668" t="s">
        <v>1028</v>
      </c>
      <c r="G147" s="668" t="s">
        <v>639</v>
      </c>
      <c r="H147" s="668">
        <v>38</v>
      </c>
      <c r="I147" s="666">
        <v>38</v>
      </c>
      <c r="J147" s="668"/>
      <c r="K147" s="395" t="s">
        <v>671</v>
      </c>
      <c r="L147" s="484">
        <v>5</v>
      </c>
      <c r="M147" s="484">
        <v>35</v>
      </c>
      <c r="N147" s="482">
        <v>41845</v>
      </c>
    </row>
    <row r="148" spans="1:14">
      <c r="A148" s="665" t="s">
        <v>1323</v>
      </c>
      <c r="B148" s="666" t="s">
        <v>703</v>
      </c>
      <c r="C148" s="199">
        <v>41837</v>
      </c>
      <c r="D148" s="199">
        <v>41837</v>
      </c>
      <c r="E148" s="668" t="s">
        <v>173</v>
      </c>
      <c r="F148" s="668" t="s">
        <v>1028</v>
      </c>
      <c r="G148" s="669" t="s">
        <v>641</v>
      </c>
      <c r="H148" s="668">
        <v>33</v>
      </c>
      <c r="I148" s="666">
        <v>33</v>
      </c>
      <c r="J148" s="668"/>
      <c r="K148" s="668" t="s">
        <v>671</v>
      </c>
      <c r="L148" s="481">
        <v>2</v>
      </c>
      <c r="M148" s="481">
        <v>8</v>
      </c>
      <c r="N148" s="482">
        <v>41849</v>
      </c>
    </row>
    <row r="149" spans="1:14">
      <c r="A149" s="668" t="s">
        <v>1324</v>
      </c>
      <c r="B149" s="666" t="s">
        <v>702</v>
      </c>
      <c r="C149" s="199">
        <v>41837</v>
      </c>
      <c r="D149" s="199">
        <v>41837</v>
      </c>
      <c r="E149" s="667" t="s">
        <v>197</v>
      </c>
      <c r="F149" s="668" t="s">
        <v>1028</v>
      </c>
      <c r="G149" s="669" t="s">
        <v>640</v>
      </c>
      <c r="H149" s="668">
        <v>245</v>
      </c>
      <c r="I149" s="666">
        <v>245</v>
      </c>
      <c r="J149" s="668"/>
      <c r="K149" s="395" t="s">
        <v>671</v>
      </c>
      <c r="L149" s="481">
        <v>6</v>
      </c>
      <c r="M149" s="481">
        <v>42</v>
      </c>
      <c r="N149" s="482">
        <v>41849</v>
      </c>
    </row>
    <row r="150" spans="1:14">
      <c r="A150" s="668" t="s">
        <v>1324</v>
      </c>
      <c r="B150" s="666" t="s">
        <v>702</v>
      </c>
      <c r="C150" s="199">
        <v>41837</v>
      </c>
      <c r="D150" s="199">
        <v>41837</v>
      </c>
      <c r="E150" s="668" t="s">
        <v>179</v>
      </c>
      <c r="F150" s="668" t="s">
        <v>1028</v>
      </c>
      <c r="G150" s="668" t="s">
        <v>1029</v>
      </c>
      <c r="H150" s="668">
        <v>62</v>
      </c>
      <c r="I150" s="666">
        <v>62</v>
      </c>
      <c r="J150" s="668"/>
      <c r="K150" s="668" t="s">
        <v>671</v>
      </c>
      <c r="L150" s="481">
        <v>2</v>
      </c>
      <c r="M150" s="481">
        <v>8</v>
      </c>
      <c r="N150" s="482">
        <v>41838</v>
      </c>
    </row>
    <row r="151" spans="1:14">
      <c r="A151" s="668" t="s">
        <v>1324</v>
      </c>
      <c r="B151" s="666" t="s">
        <v>702</v>
      </c>
      <c r="C151" s="199">
        <v>41837</v>
      </c>
      <c r="D151" s="199">
        <v>41837</v>
      </c>
      <c r="E151" s="668" t="s">
        <v>225</v>
      </c>
      <c r="F151" s="668" t="s">
        <v>1028</v>
      </c>
      <c r="G151" s="668" t="s">
        <v>639</v>
      </c>
      <c r="H151" s="668">
        <v>34</v>
      </c>
      <c r="I151" s="666">
        <v>34</v>
      </c>
      <c r="J151" s="668" t="s">
        <v>1031</v>
      </c>
      <c r="K151" s="395" t="s">
        <v>671</v>
      </c>
      <c r="L151" s="484">
        <v>5</v>
      </c>
      <c r="M151" s="484">
        <v>35</v>
      </c>
      <c r="N151" s="482">
        <v>41845</v>
      </c>
    </row>
    <row r="152" spans="1:14">
      <c r="A152" s="668" t="s">
        <v>1324</v>
      </c>
      <c r="B152" s="666" t="s">
        <v>702</v>
      </c>
      <c r="C152" s="199">
        <v>41837</v>
      </c>
      <c r="D152" s="199">
        <v>41837</v>
      </c>
      <c r="E152" s="668" t="s">
        <v>173</v>
      </c>
      <c r="F152" s="668" t="s">
        <v>1028</v>
      </c>
      <c r="G152" s="669" t="s">
        <v>641</v>
      </c>
      <c r="H152" s="668">
        <v>65</v>
      </c>
      <c r="I152" s="666">
        <v>65</v>
      </c>
      <c r="J152" s="668"/>
      <c r="K152" s="668" t="s">
        <v>671</v>
      </c>
      <c r="L152" s="481">
        <v>2</v>
      </c>
      <c r="M152" s="481">
        <v>8</v>
      </c>
      <c r="N152" s="482">
        <v>41849</v>
      </c>
    </row>
    <row r="153" spans="1:14">
      <c r="A153" s="665" t="s">
        <v>1325</v>
      </c>
      <c r="B153" s="666">
        <v>5</v>
      </c>
      <c r="C153" s="199">
        <v>41837</v>
      </c>
      <c r="D153" s="199">
        <v>41837</v>
      </c>
      <c r="E153" s="667" t="s">
        <v>197</v>
      </c>
      <c r="F153" s="668" t="s">
        <v>1028</v>
      </c>
      <c r="G153" s="669" t="s">
        <v>640</v>
      </c>
      <c r="H153" s="668">
        <v>404</v>
      </c>
      <c r="I153" s="666">
        <v>404</v>
      </c>
      <c r="J153" s="668"/>
      <c r="K153" s="395" t="s">
        <v>671</v>
      </c>
      <c r="L153" s="481">
        <v>6</v>
      </c>
      <c r="M153" s="481">
        <v>42</v>
      </c>
      <c r="N153" s="482">
        <v>41849</v>
      </c>
    </row>
    <row r="154" spans="1:14">
      <c r="A154" s="665" t="s">
        <v>1325</v>
      </c>
      <c r="B154" s="666">
        <v>5</v>
      </c>
      <c r="C154" s="199">
        <v>41837</v>
      </c>
      <c r="D154" s="199">
        <v>41837</v>
      </c>
      <c r="E154" s="668" t="s">
        <v>179</v>
      </c>
      <c r="F154" s="668" t="s">
        <v>1028</v>
      </c>
      <c r="G154" s="668" t="s">
        <v>1029</v>
      </c>
      <c r="H154" s="668">
        <v>128</v>
      </c>
      <c r="I154" s="666">
        <v>128</v>
      </c>
      <c r="J154" s="668"/>
      <c r="K154" s="668" t="s">
        <v>671</v>
      </c>
      <c r="L154" s="481">
        <v>2</v>
      </c>
      <c r="M154" s="481">
        <v>8</v>
      </c>
      <c r="N154" s="482">
        <v>41838</v>
      </c>
    </row>
    <row r="155" spans="1:14">
      <c r="A155" s="665" t="s">
        <v>1325</v>
      </c>
      <c r="B155" s="666">
        <v>5</v>
      </c>
      <c r="C155" s="199">
        <v>41837</v>
      </c>
      <c r="D155" s="199">
        <v>41837</v>
      </c>
      <c r="E155" s="668" t="s">
        <v>225</v>
      </c>
      <c r="F155" s="668" t="s">
        <v>1028</v>
      </c>
      <c r="G155" s="668" t="s">
        <v>639</v>
      </c>
      <c r="H155" s="668">
        <v>104</v>
      </c>
      <c r="I155" s="666">
        <v>104</v>
      </c>
      <c r="J155" s="668"/>
      <c r="K155" s="395" t="s">
        <v>671</v>
      </c>
      <c r="L155" s="484">
        <v>5</v>
      </c>
      <c r="M155" s="484">
        <v>35</v>
      </c>
      <c r="N155" s="482">
        <v>41845</v>
      </c>
    </row>
    <row r="156" spans="1:14">
      <c r="A156" s="665" t="s">
        <v>1325</v>
      </c>
      <c r="B156" s="666">
        <v>5</v>
      </c>
      <c r="C156" s="199">
        <v>41837</v>
      </c>
      <c r="D156" s="199">
        <v>41837</v>
      </c>
      <c r="E156" s="668" t="s">
        <v>173</v>
      </c>
      <c r="F156" s="668" t="s">
        <v>1028</v>
      </c>
      <c r="G156" s="669" t="s">
        <v>641</v>
      </c>
      <c r="H156" s="668">
        <v>136</v>
      </c>
      <c r="I156" s="666">
        <v>136</v>
      </c>
      <c r="J156" s="668"/>
      <c r="K156" s="668" t="s">
        <v>671</v>
      </c>
      <c r="L156" s="481">
        <v>2</v>
      </c>
      <c r="M156" s="481">
        <v>8</v>
      </c>
      <c r="N156" s="482">
        <v>41849</v>
      </c>
    </row>
    <row r="157" spans="1:14">
      <c r="A157" s="665" t="s">
        <v>1326</v>
      </c>
      <c r="B157" s="666" t="s">
        <v>308</v>
      </c>
      <c r="C157" s="199">
        <v>41837</v>
      </c>
      <c r="D157" s="199">
        <v>41837</v>
      </c>
      <c r="E157" s="667" t="s">
        <v>197</v>
      </c>
      <c r="F157" s="668" t="s">
        <v>1028</v>
      </c>
      <c r="G157" s="669" t="s">
        <v>640</v>
      </c>
      <c r="H157" s="668">
        <v>404</v>
      </c>
      <c r="I157" s="666">
        <v>404</v>
      </c>
      <c r="J157" s="668"/>
      <c r="K157" s="395" t="s">
        <v>671</v>
      </c>
      <c r="L157" s="481">
        <v>6</v>
      </c>
      <c r="M157" s="481">
        <v>42</v>
      </c>
      <c r="N157" s="482">
        <v>41849</v>
      </c>
    </row>
    <row r="158" spans="1:14">
      <c r="A158" s="665" t="s">
        <v>1326</v>
      </c>
      <c r="B158" s="666" t="s">
        <v>308</v>
      </c>
      <c r="C158" s="199">
        <v>41837</v>
      </c>
      <c r="D158" s="199">
        <v>41837</v>
      </c>
      <c r="E158" s="668" t="s">
        <v>179</v>
      </c>
      <c r="F158" s="668" t="s">
        <v>1028</v>
      </c>
      <c r="G158" s="668" t="s">
        <v>1029</v>
      </c>
      <c r="H158" s="668">
        <v>137</v>
      </c>
      <c r="I158" s="666">
        <v>137</v>
      </c>
      <c r="J158" s="668"/>
      <c r="K158" s="668" t="s">
        <v>671</v>
      </c>
      <c r="L158" s="481">
        <v>2</v>
      </c>
      <c r="M158" s="481">
        <v>8</v>
      </c>
      <c r="N158" s="482">
        <v>41838</v>
      </c>
    </row>
    <row r="159" spans="1:14">
      <c r="A159" s="665" t="s">
        <v>1326</v>
      </c>
      <c r="B159" s="666" t="s">
        <v>308</v>
      </c>
      <c r="C159" s="199">
        <v>41837</v>
      </c>
      <c r="D159" s="199">
        <v>41837</v>
      </c>
      <c r="E159" s="668" t="s">
        <v>225</v>
      </c>
      <c r="F159" s="668" t="s">
        <v>1028</v>
      </c>
      <c r="G159" s="668" t="s">
        <v>639</v>
      </c>
      <c r="H159" s="668">
        <v>144</v>
      </c>
      <c r="I159" s="666">
        <v>144</v>
      </c>
      <c r="J159" s="668"/>
      <c r="K159" s="395" t="s">
        <v>671</v>
      </c>
      <c r="L159" s="484">
        <v>5</v>
      </c>
      <c r="M159" s="484">
        <v>35</v>
      </c>
      <c r="N159" s="482">
        <v>41845</v>
      </c>
    </row>
    <row r="160" spans="1:14">
      <c r="A160" s="665" t="s">
        <v>1326</v>
      </c>
      <c r="B160" s="666" t="s">
        <v>308</v>
      </c>
      <c r="C160" s="199">
        <v>41837</v>
      </c>
      <c r="D160" s="199">
        <v>41837</v>
      </c>
      <c r="E160" s="668" t="s">
        <v>173</v>
      </c>
      <c r="F160" s="668" t="s">
        <v>1028</v>
      </c>
      <c r="G160" s="669" t="s">
        <v>641</v>
      </c>
      <c r="H160" s="668">
        <v>149</v>
      </c>
      <c r="I160" s="666">
        <v>149</v>
      </c>
      <c r="J160" s="668"/>
      <c r="K160" s="668" t="s">
        <v>671</v>
      </c>
      <c r="L160" s="481">
        <v>2</v>
      </c>
      <c r="M160" s="481">
        <v>8</v>
      </c>
      <c r="N160" s="482">
        <v>41849</v>
      </c>
    </row>
    <row r="161" spans="1:14">
      <c r="A161" s="665" t="s">
        <v>1327</v>
      </c>
      <c r="B161" s="666">
        <v>32</v>
      </c>
      <c r="C161" s="199">
        <v>41837</v>
      </c>
      <c r="D161" s="199">
        <v>41837</v>
      </c>
      <c r="E161" s="667" t="s">
        <v>197</v>
      </c>
      <c r="F161" s="668" t="s">
        <v>1028</v>
      </c>
      <c r="G161" s="669" t="s">
        <v>640</v>
      </c>
      <c r="H161" s="668">
        <v>1345</v>
      </c>
      <c r="I161" s="666">
        <v>1345</v>
      </c>
      <c r="J161" s="668"/>
      <c r="K161" s="395" t="s">
        <v>671</v>
      </c>
      <c r="L161" s="481">
        <v>6</v>
      </c>
      <c r="M161" s="481">
        <v>42</v>
      </c>
      <c r="N161" s="482">
        <v>41849</v>
      </c>
    </row>
    <row r="162" spans="1:14">
      <c r="A162" s="665" t="s">
        <v>1327</v>
      </c>
      <c r="B162" s="666">
        <v>32</v>
      </c>
      <c r="C162" s="199">
        <v>41837</v>
      </c>
      <c r="D162" s="199">
        <v>41837</v>
      </c>
      <c r="E162" s="668" t="s">
        <v>179</v>
      </c>
      <c r="F162" s="668" t="s">
        <v>1028</v>
      </c>
      <c r="G162" s="668" t="s">
        <v>1029</v>
      </c>
      <c r="H162" s="668">
        <v>615</v>
      </c>
      <c r="I162" s="666">
        <v>615</v>
      </c>
      <c r="J162" s="668"/>
      <c r="K162" s="395" t="s">
        <v>671</v>
      </c>
      <c r="L162" s="481">
        <v>2</v>
      </c>
      <c r="M162" s="481">
        <v>8</v>
      </c>
      <c r="N162" s="482">
        <v>41838</v>
      </c>
    </row>
    <row r="163" spans="1:14">
      <c r="A163" s="665" t="s">
        <v>1327</v>
      </c>
      <c r="B163" s="666">
        <v>32</v>
      </c>
      <c r="C163" s="199">
        <v>41837</v>
      </c>
      <c r="D163" s="199">
        <v>41837</v>
      </c>
      <c r="E163" s="668" t="s">
        <v>225</v>
      </c>
      <c r="F163" s="668" t="s">
        <v>1028</v>
      </c>
      <c r="G163" s="668" t="s">
        <v>639</v>
      </c>
      <c r="H163" s="668">
        <v>80</v>
      </c>
      <c r="I163" s="666">
        <v>80</v>
      </c>
      <c r="J163" s="668"/>
      <c r="K163" s="668" t="s">
        <v>671</v>
      </c>
      <c r="L163" s="484">
        <v>5</v>
      </c>
      <c r="M163" s="484">
        <v>35</v>
      </c>
      <c r="N163" s="482">
        <v>41845</v>
      </c>
    </row>
    <row r="164" spans="1:14">
      <c r="A164" s="665" t="s">
        <v>1327</v>
      </c>
      <c r="B164" s="666">
        <v>32</v>
      </c>
      <c r="C164" s="199">
        <v>41837</v>
      </c>
      <c r="D164" s="199">
        <v>41837</v>
      </c>
      <c r="E164" s="668" t="s">
        <v>173</v>
      </c>
      <c r="F164" s="668" t="s">
        <v>1028</v>
      </c>
      <c r="G164" s="669" t="s">
        <v>641</v>
      </c>
      <c r="H164" s="668">
        <v>202</v>
      </c>
      <c r="I164" s="666">
        <v>202</v>
      </c>
      <c r="J164" s="668"/>
      <c r="K164" s="668" t="s">
        <v>671</v>
      </c>
      <c r="L164" s="481">
        <v>2</v>
      </c>
      <c r="M164" s="481">
        <v>8</v>
      </c>
      <c r="N164" s="482">
        <v>41849</v>
      </c>
    </row>
    <row r="165" spans="1:14">
      <c r="A165" s="665" t="s">
        <v>1328</v>
      </c>
      <c r="B165" s="666">
        <v>9</v>
      </c>
      <c r="C165" s="199">
        <v>41837</v>
      </c>
      <c r="D165" s="199">
        <v>41837</v>
      </c>
      <c r="E165" s="667" t="s">
        <v>197</v>
      </c>
      <c r="F165" s="668" t="s">
        <v>1028</v>
      </c>
      <c r="G165" s="669" t="s">
        <v>640</v>
      </c>
      <c r="H165" s="668">
        <v>405</v>
      </c>
      <c r="I165" s="666">
        <v>405</v>
      </c>
      <c r="J165" s="668"/>
      <c r="K165" s="395" t="s">
        <v>671</v>
      </c>
      <c r="L165" s="481">
        <v>6</v>
      </c>
      <c r="M165" s="481">
        <v>42</v>
      </c>
      <c r="N165" s="482">
        <v>41849</v>
      </c>
    </row>
    <row r="166" spans="1:14">
      <c r="A166" s="665" t="s">
        <v>1328</v>
      </c>
      <c r="B166" s="666">
        <v>9</v>
      </c>
      <c r="C166" s="199">
        <v>41837</v>
      </c>
      <c r="D166" s="199">
        <v>41837</v>
      </c>
      <c r="E166" s="668" t="s">
        <v>179</v>
      </c>
      <c r="F166" s="668" t="s">
        <v>1028</v>
      </c>
      <c r="G166" s="668" t="s">
        <v>1029</v>
      </c>
      <c r="H166" s="668">
        <v>151</v>
      </c>
      <c r="I166" s="666">
        <v>151</v>
      </c>
      <c r="J166" s="668"/>
      <c r="K166" s="668" t="s">
        <v>671</v>
      </c>
      <c r="L166" s="481">
        <v>2</v>
      </c>
      <c r="M166" s="481">
        <v>8</v>
      </c>
      <c r="N166" s="482">
        <v>41838</v>
      </c>
    </row>
    <row r="167" spans="1:14">
      <c r="A167" s="665" t="s">
        <v>1328</v>
      </c>
      <c r="B167" s="666">
        <v>9</v>
      </c>
      <c r="C167" s="199">
        <v>41837</v>
      </c>
      <c r="D167" s="199">
        <v>41837</v>
      </c>
      <c r="E167" s="668" t="s">
        <v>225</v>
      </c>
      <c r="F167" s="668" t="s">
        <v>1028</v>
      </c>
      <c r="G167" s="668" t="s">
        <v>639</v>
      </c>
      <c r="H167" s="668">
        <v>123</v>
      </c>
      <c r="I167" s="666">
        <v>123</v>
      </c>
      <c r="J167" s="668"/>
      <c r="K167" s="668" t="s">
        <v>671</v>
      </c>
      <c r="L167" s="484">
        <v>5</v>
      </c>
      <c r="M167" s="484">
        <v>35</v>
      </c>
      <c r="N167" s="482">
        <v>41845</v>
      </c>
    </row>
    <row r="168" spans="1:14">
      <c r="A168" s="665" t="s">
        <v>1328</v>
      </c>
      <c r="B168" s="666">
        <v>9</v>
      </c>
      <c r="C168" s="199">
        <v>41837</v>
      </c>
      <c r="D168" s="199">
        <v>41837</v>
      </c>
      <c r="E168" s="668" t="s">
        <v>173</v>
      </c>
      <c r="F168" s="668" t="s">
        <v>1028</v>
      </c>
      <c r="G168" s="669" t="s">
        <v>641</v>
      </c>
      <c r="H168" s="668">
        <v>129</v>
      </c>
      <c r="I168" s="666">
        <v>129</v>
      </c>
      <c r="J168" s="668"/>
      <c r="K168" s="668" t="s">
        <v>671</v>
      </c>
      <c r="L168" s="481">
        <v>2</v>
      </c>
      <c r="M168" s="481">
        <v>8</v>
      </c>
      <c r="N168" s="482">
        <v>41849</v>
      </c>
    </row>
    <row r="169" spans="1:14">
      <c r="A169" s="665" t="s">
        <v>1329</v>
      </c>
      <c r="B169" s="666">
        <v>12</v>
      </c>
      <c r="C169" s="199">
        <v>41837</v>
      </c>
      <c r="D169" s="199">
        <v>41837</v>
      </c>
      <c r="E169" s="667" t="s">
        <v>197</v>
      </c>
      <c r="F169" s="668" t="s">
        <v>1028</v>
      </c>
      <c r="G169" s="669" t="s">
        <v>640</v>
      </c>
      <c r="H169" s="668">
        <v>437</v>
      </c>
      <c r="I169" s="666">
        <v>437</v>
      </c>
      <c r="J169" s="668"/>
      <c r="K169" s="395" t="s">
        <v>671</v>
      </c>
      <c r="L169" s="481">
        <v>6</v>
      </c>
      <c r="M169" s="481">
        <v>42</v>
      </c>
      <c r="N169" s="482">
        <v>41849</v>
      </c>
    </row>
    <row r="170" spans="1:14">
      <c r="A170" s="665" t="s">
        <v>1329</v>
      </c>
      <c r="B170" s="666">
        <v>12</v>
      </c>
      <c r="C170" s="199">
        <v>41837</v>
      </c>
      <c r="D170" s="199">
        <v>41837</v>
      </c>
      <c r="E170" s="668" t="s">
        <v>179</v>
      </c>
      <c r="F170" s="668" t="s">
        <v>1028</v>
      </c>
      <c r="G170" s="668" t="s">
        <v>1029</v>
      </c>
      <c r="H170" s="668">
        <v>184</v>
      </c>
      <c r="I170" s="666">
        <v>184</v>
      </c>
      <c r="J170" s="668"/>
      <c r="K170" s="668" t="s">
        <v>671</v>
      </c>
      <c r="L170" s="481">
        <v>2</v>
      </c>
      <c r="M170" s="481">
        <v>8</v>
      </c>
      <c r="N170" s="482">
        <v>41838</v>
      </c>
    </row>
    <row r="171" spans="1:14">
      <c r="A171" s="665" t="s">
        <v>1329</v>
      </c>
      <c r="B171" s="666">
        <v>12</v>
      </c>
      <c r="C171" s="199">
        <v>41837</v>
      </c>
      <c r="D171" s="199">
        <v>41837</v>
      </c>
      <c r="E171" s="668" t="s">
        <v>225</v>
      </c>
      <c r="F171" s="668" t="s">
        <v>1028</v>
      </c>
      <c r="G171" s="668" t="s">
        <v>639</v>
      </c>
      <c r="H171" s="668">
        <v>113</v>
      </c>
      <c r="I171" s="666">
        <v>113</v>
      </c>
      <c r="J171" s="668"/>
      <c r="K171" s="395" t="s">
        <v>671</v>
      </c>
      <c r="L171" s="484">
        <v>5</v>
      </c>
      <c r="M171" s="484">
        <v>35</v>
      </c>
      <c r="N171" s="482">
        <v>41845</v>
      </c>
    </row>
    <row r="172" spans="1:14">
      <c r="A172" s="665" t="s">
        <v>1329</v>
      </c>
      <c r="B172" s="666">
        <v>12</v>
      </c>
      <c r="C172" s="199">
        <v>41837</v>
      </c>
      <c r="D172" s="199">
        <v>41837</v>
      </c>
      <c r="E172" s="668" t="s">
        <v>173</v>
      </c>
      <c r="F172" s="668" t="s">
        <v>1028</v>
      </c>
      <c r="G172" s="669" t="s">
        <v>641</v>
      </c>
      <c r="H172" s="668">
        <v>157</v>
      </c>
      <c r="I172" s="666">
        <v>157</v>
      </c>
      <c r="J172" s="668"/>
      <c r="K172" s="668" t="s">
        <v>671</v>
      </c>
      <c r="L172" s="481">
        <v>2</v>
      </c>
      <c r="M172" s="481">
        <v>8</v>
      </c>
      <c r="N172" s="482">
        <v>41849</v>
      </c>
    </row>
    <row r="173" spans="1:14">
      <c r="A173" s="665" t="s">
        <v>1330</v>
      </c>
      <c r="B173" s="666" t="s">
        <v>309</v>
      </c>
      <c r="C173" s="199">
        <v>41837</v>
      </c>
      <c r="D173" s="199">
        <v>41837</v>
      </c>
      <c r="E173" s="667" t="s">
        <v>197</v>
      </c>
      <c r="F173" s="668" t="s">
        <v>1028</v>
      </c>
      <c r="G173" s="669" t="s">
        <v>640</v>
      </c>
      <c r="H173" s="668">
        <v>468</v>
      </c>
      <c r="I173" s="666">
        <v>468</v>
      </c>
      <c r="J173" s="668"/>
      <c r="K173" s="395" t="s">
        <v>671</v>
      </c>
      <c r="L173" s="481">
        <v>6</v>
      </c>
      <c r="M173" s="481">
        <v>42</v>
      </c>
      <c r="N173" s="482">
        <v>41849</v>
      </c>
    </row>
    <row r="174" spans="1:14">
      <c r="A174" s="665" t="s">
        <v>1330</v>
      </c>
      <c r="B174" s="666" t="s">
        <v>309</v>
      </c>
      <c r="C174" s="199">
        <v>41837</v>
      </c>
      <c r="D174" s="199">
        <v>41837</v>
      </c>
      <c r="E174" s="668" t="s">
        <v>179</v>
      </c>
      <c r="F174" s="668" t="s">
        <v>1028</v>
      </c>
      <c r="G174" s="668" t="s">
        <v>1029</v>
      </c>
      <c r="H174" s="668">
        <v>196</v>
      </c>
      <c r="I174" s="666">
        <v>196</v>
      </c>
      <c r="J174" s="668"/>
      <c r="K174" s="668" t="s">
        <v>671</v>
      </c>
      <c r="L174" s="481">
        <v>2</v>
      </c>
      <c r="M174" s="481">
        <v>8</v>
      </c>
      <c r="N174" s="482">
        <v>41838</v>
      </c>
    </row>
    <row r="175" spans="1:14">
      <c r="A175" s="665" t="s">
        <v>1330</v>
      </c>
      <c r="B175" s="666" t="s">
        <v>309</v>
      </c>
      <c r="C175" s="199">
        <v>41837</v>
      </c>
      <c r="D175" s="199">
        <v>41837</v>
      </c>
      <c r="E175" s="668" t="s">
        <v>225</v>
      </c>
      <c r="F175" s="668" t="s">
        <v>1028</v>
      </c>
      <c r="G175" s="668" t="s">
        <v>639</v>
      </c>
      <c r="H175" s="668">
        <v>105</v>
      </c>
      <c r="I175" s="666">
        <v>105</v>
      </c>
      <c r="J175" s="668"/>
      <c r="K175" s="395" t="s">
        <v>671</v>
      </c>
      <c r="L175" s="484">
        <v>5</v>
      </c>
      <c r="M175" s="484">
        <v>35</v>
      </c>
      <c r="N175" s="482">
        <v>41845</v>
      </c>
    </row>
    <row r="176" spans="1:14">
      <c r="A176" s="665" t="s">
        <v>1330</v>
      </c>
      <c r="B176" s="666" t="s">
        <v>309</v>
      </c>
      <c r="C176" s="199">
        <v>41837</v>
      </c>
      <c r="D176" s="199">
        <v>41837</v>
      </c>
      <c r="E176" s="668" t="s">
        <v>173</v>
      </c>
      <c r="F176" s="668" t="s">
        <v>1028</v>
      </c>
      <c r="G176" s="669" t="s">
        <v>641</v>
      </c>
      <c r="H176" s="668">
        <v>158</v>
      </c>
      <c r="I176" s="666">
        <v>158</v>
      </c>
      <c r="J176" s="668"/>
      <c r="K176" s="668" t="s">
        <v>671</v>
      </c>
      <c r="L176" s="481">
        <v>2</v>
      </c>
      <c r="M176" s="481">
        <v>8</v>
      </c>
      <c r="N176" s="482">
        <v>41849</v>
      </c>
    </row>
    <row r="177" spans="1:14">
      <c r="A177" s="665" t="s">
        <v>1331</v>
      </c>
      <c r="B177" s="666" t="s">
        <v>704</v>
      </c>
      <c r="C177" s="199">
        <v>41837</v>
      </c>
      <c r="D177" s="199">
        <v>41837</v>
      </c>
      <c r="E177" s="667" t="s">
        <v>197</v>
      </c>
      <c r="F177" s="668" t="s">
        <v>1028</v>
      </c>
      <c r="G177" s="669" t="s">
        <v>640</v>
      </c>
      <c r="H177" s="668">
        <v>482</v>
      </c>
      <c r="I177" s="666">
        <v>182</v>
      </c>
      <c r="J177" s="668"/>
      <c r="K177" s="395" t="s">
        <v>671</v>
      </c>
      <c r="L177" s="481">
        <v>6</v>
      </c>
      <c r="M177" s="481">
        <v>42</v>
      </c>
      <c r="N177" s="482">
        <v>41849</v>
      </c>
    </row>
    <row r="178" spans="1:14">
      <c r="A178" s="665" t="s">
        <v>1331</v>
      </c>
      <c r="B178" s="666" t="s">
        <v>704</v>
      </c>
      <c r="C178" s="199">
        <v>41837</v>
      </c>
      <c r="D178" s="199">
        <v>41837</v>
      </c>
      <c r="E178" s="668" t="s">
        <v>179</v>
      </c>
      <c r="F178" s="668" t="s">
        <v>1028</v>
      </c>
      <c r="G178" s="668" t="s">
        <v>1029</v>
      </c>
      <c r="H178" s="668">
        <v>189</v>
      </c>
      <c r="I178" s="666">
        <v>189</v>
      </c>
      <c r="J178" s="668"/>
      <c r="K178" s="668" t="s">
        <v>671</v>
      </c>
      <c r="L178" s="481">
        <v>2</v>
      </c>
      <c r="M178" s="481">
        <v>8</v>
      </c>
      <c r="N178" s="482">
        <v>41838</v>
      </c>
    </row>
    <row r="179" spans="1:14">
      <c r="A179" s="665" t="s">
        <v>1331</v>
      </c>
      <c r="B179" s="666" t="s">
        <v>704</v>
      </c>
      <c r="C179" s="199">
        <v>41837</v>
      </c>
      <c r="D179" s="199">
        <v>41837</v>
      </c>
      <c r="E179" s="668" t="s">
        <v>225</v>
      </c>
      <c r="F179" s="668" t="s">
        <v>1028</v>
      </c>
      <c r="G179" s="668" t="s">
        <v>639</v>
      </c>
      <c r="H179" s="668">
        <v>113</v>
      </c>
      <c r="I179" s="666">
        <v>113</v>
      </c>
      <c r="J179" s="668"/>
      <c r="K179" s="395" t="s">
        <v>671</v>
      </c>
      <c r="L179" s="484">
        <v>5</v>
      </c>
      <c r="M179" s="484">
        <v>35</v>
      </c>
      <c r="N179" s="482">
        <v>41845</v>
      </c>
    </row>
    <row r="180" spans="1:14">
      <c r="A180" s="665" t="s">
        <v>1331</v>
      </c>
      <c r="B180" s="666" t="s">
        <v>704</v>
      </c>
      <c r="C180" s="199">
        <v>41837</v>
      </c>
      <c r="D180" s="199">
        <v>41837</v>
      </c>
      <c r="E180" s="668" t="s">
        <v>173</v>
      </c>
      <c r="F180" s="668" t="s">
        <v>1028</v>
      </c>
      <c r="G180" s="669" t="s">
        <v>641</v>
      </c>
      <c r="H180" s="668">
        <v>182</v>
      </c>
      <c r="I180" s="666">
        <v>182</v>
      </c>
      <c r="J180" s="668"/>
      <c r="K180" s="668" t="s">
        <v>671</v>
      </c>
      <c r="L180" s="481">
        <v>2</v>
      </c>
      <c r="M180" s="481">
        <v>8</v>
      </c>
      <c r="N180" s="482">
        <v>41849</v>
      </c>
    </row>
    <row r="181" spans="1:14">
      <c r="A181" s="665" t="s">
        <v>1332</v>
      </c>
      <c r="B181" s="666">
        <v>34</v>
      </c>
      <c r="C181" s="199">
        <v>41837</v>
      </c>
      <c r="D181" s="199">
        <v>41837</v>
      </c>
      <c r="E181" s="667" t="s">
        <v>197</v>
      </c>
      <c r="F181" s="668" t="s">
        <v>1028</v>
      </c>
      <c r="G181" s="669" t="s">
        <v>640</v>
      </c>
      <c r="H181" s="668">
        <v>917</v>
      </c>
      <c r="I181" s="666">
        <v>917</v>
      </c>
      <c r="J181" s="668"/>
      <c r="K181" s="395" t="s">
        <v>671</v>
      </c>
      <c r="L181" s="481">
        <v>6</v>
      </c>
      <c r="M181" s="481">
        <v>42</v>
      </c>
      <c r="N181" s="482">
        <v>41849</v>
      </c>
    </row>
    <row r="182" spans="1:14">
      <c r="A182" s="665" t="s">
        <v>1332</v>
      </c>
      <c r="B182" s="666">
        <v>34</v>
      </c>
      <c r="C182" s="199">
        <v>41837</v>
      </c>
      <c r="D182" s="199">
        <v>41837</v>
      </c>
      <c r="E182" s="668" t="s">
        <v>179</v>
      </c>
      <c r="F182" s="668" t="s">
        <v>1028</v>
      </c>
      <c r="G182" s="668" t="s">
        <v>1029</v>
      </c>
      <c r="H182" s="668">
        <v>488</v>
      </c>
      <c r="I182" s="666">
        <v>488</v>
      </c>
      <c r="J182" s="668"/>
      <c r="K182" s="668" t="s">
        <v>671</v>
      </c>
      <c r="L182" s="481">
        <v>2</v>
      </c>
      <c r="M182" s="481">
        <v>8</v>
      </c>
      <c r="N182" s="482">
        <v>41838</v>
      </c>
    </row>
    <row r="183" spans="1:14">
      <c r="A183" s="665" t="s">
        <v>1332</v>
      </c>
      <c r="B183" s="666">
        <v>34</v>
      </c>
      <c r="C183" s="199">
        <v>41837</v>
      </c>
      <c r="D183" s="199">
        <v>41837</v>
      </c>
      <c r="E183" s="668" t="s">
        <v>225</v>
      </c>
      <c r="F183" s="668" t="s">
        <v>1028</v>
      </c>
      <c r="G183" s="668" t="s">
        <v>639</v>
      </c>
      <c r="H183" s="668">
        <v>27</v>
      </c>
      <c r="I183" s="666">
        <v>27</v>
      </c>
      <c r="J183" s="668" t="s">
        <v>1031</v>
      </c>
      <c r="K183" s="395" t="s">
        <v>671</v>
      </c>
      <c r="L183" s="484">
        <v>5</v>
      </c>
      <c r="M183" s="484">
        <v>35</v>
      </c>
      <c r="N183" s="482">
        <v>41845</v>
      </c>
    </row>
    <row r="184" spans="1:14">
      <c r="A184" s="665" t="s">
        <v>1332</v>
      </c>
      <c r="B184" s="666">
        <v>34</v>
      </c>
      <c r="C184" s="199">
        <v>41837</v>
      </c>
      <c r="D184" s="199">
        <v>41837</v>
      </c>
      <c r="E184" s="668" t="s">
        <v>173</v>
      </c>
      <c r="F184" s="668" t="s">
        <v>1028</v>
      </c>
      <c r="G184" s="669" t="s">
        <v>641</v>
      </c>
      <c r="H184" s="668">
        <v>30</v>
      </c>
      <c r="I184" s="666">
        <v>30</v>
      </c>
      <c r="J184" s="668"/>
      <c r="K184" s="668" t="s">
        <v>671</v>
      </c>
      <c r="L184" s="481">
        <v>2</v>
      </c>
      <c r="M184" s="481">
        <v>8</v>
      </c>
      <c r="N184" s="482">
        <v>41849</v>
      </c>
    </row>
    <row r="185" spans="1:14">
      <c r="A185" s="665" t="s">
        <v>1333</v>
      </c>
      <c r="B185" s="666">
        <v>18</v>
      </c>
      <c r="C185" s="199">
        <v>41837</v>
      </c>
      <c r="D185" s="199">
        <v>41837</v>
      </c>
      <c r="E185" s="667" t="s">
        <v>197</v>
      </c>
      <c r="F185" s="668" t="s">
        <v>1028</v>
      </c>
      <c r="G185" s="669" t="s">
        <v>640</v>
      </c>
      <c r="H185" s="668">
        <v>601</v>
      </c>
      <c r="I185" s="666">
        <v>601</v>
      </c>
      <c r="J185" s="668"/>
      <c r="K185" s="395" t="s">
        <v>671</v>
      </c>
      <c r="L185" s="481">
        <v>6</v>
      </c>
      <c r="M185" s="481">
        <v>42</v>
      </c>
      <c r="N185" s="482">
        <v>41849</v>
      </c>
    </row>
    <row r="186" spans="1:14">
      <c r="A186" s="665" t="s">
        <v>1333</v>
      </c>
      <c r="B186" s="666">
        <v>18</v>
      </c>
      <c r="C186" s="199">
        <v>41837</v>
      </c>
      <c r="D186" s="199">
        <v>41837</v>
      </c>
      <c r="E186" s="668" t="s">
        <v>179</v>
      </c>
      <c r="F186" s="668" t="s">
        <v>1028</v>
      </c>
      <c r="G186" s="668" t="s">
        <v>1029</v>
      </c>
      <c r="H186" s="668">
        <v>11</v>
      </c>
      <c r="I186" s="666">
        <v>11</v>
      </c>
      <c r="J186" s="668"/>
      <c r="K186" s="668" t="s">
        <v>671</v>
      </c>
      <c r="L186" s="481">
        <v>2</v>
      </c>
      <c r="M186" s="481">
        <v>8</v>
      </c>
      <c r="N186" s="482">
        <v>41838</v>
      </c>
    </row>
    <row r="187" spans="1:14">
      <c r="A187" s="665" t="s">
        <v>1333</v>
      </c>
      <c r="B187" s="666">
        <v>18</v>
      </c>
      <c r="C187" s="199">
        <v>41837</v>
      </c>
      <c r="D187" s="199">
        <v>41837</v>
      </c>
      <c r="E187" s="668" t="s">
        <v>225</v>
      </c>
      <c r="F187" s="668" t="s">
        <v>1028</v>
      </c>
      <c r="G187" s="668" t="s">
        <v>639</v>
      </c>
      <c r="H187" s="668">
        <v>31</v>
      </c>
      <c r="I187" s="666">
        <v>31</v>
      </c>
      <c r="J187" s="668" t="s">
        <v>1031</v>
      </c>
      <c r="K187" s="395" t="s">
        <v>671</v>
      </c>
      <c r="L187" s="484">
        <v>5</v>
      </c>
      <c r="M187" s="484">
        <v>35</v>
      </c>
      <c r="N187" s="482">
        <v>41845</v>
      </c>
    </row>
    <row r="188" spans="1:14">
      <c r="A188" s="665" t="s">
        <v>1333</v>
      </c>
      <c r="B188" s="666">
        <v>18</v>
      </c>
      <c r="C188" s="199">
        <v>41837</v>
      </c>
      <c r="D188" s="199">
        <v>41837</v>
      </c>
      <c r="E188" s="668" t="s">
        <v>173</v>
      </c>
      <c r="F188" s="668" t="s">
        <v>1028</v>
      </c>
      <c r="G188" s="669" t="s">
        <v>641</v>
      </c>
      <c r="H188" s="668">
        <v>53</v>
      </c>
      <c r="I188" s="666">
        <v>53</v>
      </c>
      <c r="J188" s="668"/>
      <c r="K188" s="668" t="s">
        <v>671</v>
      </c>
      <c r="L188" s="481">
        <v>2</v>
      </c>
      <c r="M188" s="481">
        <v>8</v>
      </c>
      <c r="N188" s="482">
        <v>41849</v>
      </c>
    </row>
    <row r="189" spans="1:14">
      <c r="A189" s="665" t="s">
        <v>1334</v>
      </c>
      <c r="B189" s="666">
        <v>19</v>
      </c>
      <c r="C189" s="199">
        <v>41837</v>
      </c>
      <c r="D189" s="199">
        <v>41837</v>
      </c>
      <c r="E189" s="667" t="s">
        <v>197</v>
      </c>
      <c r="F189" s="668" t="s">
        <v>1028</v>
      </c>
      <c r="G189" s="669" t="s">
        <v>640</v>
      </c>
      <c r="H189" s="668">
        <v>584</v>
      </c>
      <c r="I189" s="666">
        <v>584</v>
      </c>
      <c r="J189" s="668"/>
      <c r="K189" s="395" t="s">
        <v>671</v>
      </c>
      <c r="L189" s="481">
        <v>6</v>
      </c>
      <c r="M189" s="481">
        <v>42</v>
      </c>
      <c r="N189" s="482">
        <v>41849</v>
      </c>
    </row>
    <row r="190" spans="1:14">
      <c r="A190" s="665" t="s">
        <v>1334</v>
      </c>
      <c r="B190" s="666">
        <v>19</v>
      </c>
      <c r="C190" s="199">
        <v>41837</v>
      </c>
      <c r="D190" s="199">
        <v>41837</v>
      </c>
      <c r="E190" s="668" t="s">
        <v>179</v>
      </c>
      <c r="F190" s="668" t="s">
        <v>1028</v>
      </c>
      <c r="G190" s="668" t="s">
        <v>1029</v>
      </c>
      <c r="H190" s="668">
        <v>196</v>
      </c>
      <c r="I190" s="666">
        <v>196</v>
      </c>
      <c r="J190" s="668"/>
      <c r="K190" s="668" t="s">
        <v>671</v>
      </c>
      <c r="L190" s="481">
        <v>2</v>
      </c>
      <c r="M190" s="481">
        <v>8</v>
      </c>
      <c r="N190" s="482">
        <v>41838</v>
      </c>
    </row>
    <row r="191" spans="1:14">
      <c r="A191" s="665" t="s">
        <v>1334</v>
      </c>
      <c r="B191" s="666">
        <v>19</v>
      </c>
      <c r="C191" s="199">
        <v>41837</v>
      </c>
      <c r="D191" s="199">
        <v>41837</v>
      </c>
      <c r="E191" s="668" t="s">
        <v>225</v>
      </c>
      <c r="F191" s="668" t="s">
        <v>1028</v>
      </c>
      <c r="G191" s="668" t="s">
        <v>639</v>
      </c>
      <c r="H191" s="668">
        <v>54</v>
      </c>
      <c r="I191" s="666">
        <v>54</v>
      </c>
      <c r="J191" s="668"/>
      <c r="K191" s="395" t="s">
        <v>671</v>
      </c>
      <c r="L191" s="484">
        <v>5</v>
      </c>
      <c r="M191" s="484">
        <v>35</v>
      </c>
      <c r="N191" s="482">
        <v>41845</v>
      </c>
    </row>
    <row r="192" spans="1:14">
      <c r="A192" s="665" t="s">
        <v>1334</v>
      </c>
      <c r="B192" s="666">
        <v>19</v>
      </c>
      <c r="C192" s="199">
        <v>41837</v>
      </c>
      <c r="D192" s="199">
        <v>41837</v>
      </c>
      <c r="E192" s="668" t="s">
        <v>173</v>
      </c>
      <c r="F192" s="668" t="s">
        <v>1028</v>
      </c>
      <c r="G192" s="669" t="s">
        <v>641</v>
      </c>
      <c r="H192" s="668">
        <v>104</v>
      </c>
      <c r="I192" s="666">
        <v>104</v>
      </c>
      <c r="J192" s="668"/>
      <c r="K192" s="668" t="s">
        <v>671</v>
      </c>
      <c r="L192" s="481">
        <v>2</v>
      </c>
      <c r="M192" s="481">
        <v>8</v>
      </c>
      <c r="N192" s="482">
        <v>41849</v>
      </c>
    </row>
    <row r="193" spans="1:14">
      <c r="A193" s="665" t="s">
        <v>1335</v>
      </c>
      <c r="B193" s="666">
        <v>35</v>
      </c>
      <c r="C193" s="199">
        <v>41837</v>
      </c>
      <c r="D193" s="199">
        <v>41837</v>
      </c>
      <c r="E193" s="667" t="s">
        <v>197</v>
      </c>
      <c r="F193" s="668" t="s">
        <v>1028</v>
      </c>
      <c r="G193" s="669" t="s">
        <v>640</v>
      </c>
      <c r="H193" s="668">
        <v>781</v>
      </c>
      <c r="I193" s="666">
        <v>781</v>
      </c>
      <c r="J193" s="668"/>
      <c r="K193" s="395" t="s">
        <v>671</v>
      </c>
      <c r="L193" s="481">
        <v>6</v>
      </c>
      <c r="M193" s="481">
        <v>42</v>
      </c>
      <c r="N193" s="482">
        <v>41849</v>
      </c>
    </row>
    <row r="194" spans="1:14">
      <c r="A194" s="665" t="s">
        <v>1335</v>
      </c>
      <c r="B194" s="666">
        <v>35</v>
      </c>
      <c r="C194" s="199">
        <v>41837</v>
      </c>
      <c r="D194" s="199">
        <v>41837</v>
      </c>
      <c r="E194" s="668" t="s">
        <v>179</v>
      </c>
      <c r="F194" s="668" t="s">
        <v>1028</v>
      </c>
      <c r="G194" s="668" t="s">
        <v>1029</v>
      </c>
      <c r="H194" s="668">
        <v>361</v>
      </c>
      <c r="I194" s="666">
        <v>361</v>
      </c>
      <c r="J194" s="668"/>
      <c r="K194" s="668" t="s">
        <v>671</v>
      </c>
      <c r="L194" s="481">
        <v>2</v>
      </c>
      <c r="M194" s="481">
        <v>8</v>
      </c>
      <c r="N194" s="482">
        <v>41838</v>
      </c>
    </row>
    <row r="195" spans="1:14">
      <c r="A195" s="665" t="s">
        <v>1335</v>
      </c>
      <c r="B195" s="666">
        <v>35</v>
      </c>
      <c r="C195" s="199">
        <v>41837</v>
      </c>
      <c r="D195" s="199">
        <v>41837</v>
      </c>
      <c r="E195" s="668" t="s">
        <v>225</v>
      </c>
      <c r="F195" s="668" t="s">
        <v>1028</v>
      </c>
      <c r="G195" s="668" t="s">
        <v>639</v>
      </c>
      <c r="H195" s="668">
        <v>137</v>
      </c>
      <c r="I195" s="666">
        <v>137</v>
      </c>
      <c r="J195" s="668"/>
      <c r="K195" s="395" t="s">
        <v>671</v>
      </c>
      <c r="L195" s="484">
        <v>5</v>
      </c>
      <c r="M195" s="484">
        <v>35</v>
      </c>
      <c r="N195" s="482">
        <v>41845</v>
      </c>
    </row>
    <row r="196" spans="1:14">
      <c r="A196" s="665" t="s">
        <v>1335</v>
      </c>
      <c r="B196" s="666">
        <v>35</v>
      </c>
      <c r="C196" s="199">
        <v>41837</v>
      </c>
      <c r="D196" s="199">
        <v>41837</v>
      </c>
      <c r="E196" s="668" t="s">
        <v>173</v>
      </c>
      <c r="F196" s="668" t="s">
        <v>1028</v>
      </c>
      <c r="G196" s="669" t="s">
        <v>641</v>
      </c>
      <c r="H196" s="668">
        <v>510</v>
      </c>
      <c r="I196" s="666">
        <v>510</v>
      </c>
      <c r="J196" s="668"/>
      <c r="K196" s="668" t="s">
        <v>671</v>
      </c>
      <c r="L196" s="481">
        <v>2</v>
      </c>
      <c r="M196" s="481">
        <v>8</v>
      </c>
      <c r="N196" s="482">
        <v>41849</v>
      </c>
    </row>
    <row r="197" spans="1:14">
      <c r="A197" s="665" t="s">
        <v>1336</v>
      </c>
      <c r="B197" s="666">
        <v>50</v>
      </c>
      <c r="C197" s="199">
        <v>41837</v>
      </c>
      <c r="D197" s="199">
        <v>41837</v>
      </c>
      <c r="E197" s="667" t="s">
        <v>197</v>
      </c>
      <c r="F197" s="668" t="s">
        <v>1028</v>
      </c>
      <c r="G197" s="669" t="s">
        <v>640</v>
      </c>
      <c r="H197" s="668">
        <v>914</v>
      </c>
      <c r="I197" s="666">
        <v>914</v>
      </c>
      <c r="J197" s="668"/>
      <c r="K197" s="395" t="s">
        <v>671</v>
      </c>
      <c r="L197" s="481">
        <v>6</v>
      </c>
      <c r="M197" s="481">
        <v>42</v>
      </c>
      <c r="N197" s="482">
        <v>41849</v>
      </c>
    </row>
    <row r="198" spans="1:14">
      <c r="A198" s="665" t="s">
        <v>1336</v>
      </c>
      <c r="B198" s="666">
        <v>50</v>
      </c>
      <c r="C198" s="199">
        <v>41837</v>
      </c>
      <c r="D198" s="199">
        <v>41837</v>
      </c>
      <c r="E198" s="668" t="s">
        <v>179</v>
      </c>
      <c r="F198" s="668" t="s">
        <v>1028</v>
      </c>
      <c r="G198" s="668" t="s">
        <v>1029</v>
      </c>
      <c r="H198" s="668">
        <v>384</v>
      </c>
      <c r="I198" s="666">
        <v>384</v>
      </c>
      <c r="J198" s="668"/>
      <c r="K198" s="668" t="s">
        <v>671</v>
      </c>
      <c r="L198" s="481">
        <v>2</v>
      </c>
      <c r="M198" s="481">
        <v>8</v>
      </c>
      <c r="N198" s="482">
        <v>41838</v>
      </c>
    </row>
    <row r="199" spans="1:14">
      <c r="A199" s="665" t="s">
        <v>1336</v>
      </c>
      <c r="B199" s="666">
        <v>50</v>
      </c>
      <c r="C199" s="199">
        <v>41837</v>
      </c>
      <c r="D199" s="199">
        <v>41837</v>
      </c>
      <c r="E199" s="668" t="s">
        <v>225</v>
      </c>
      <c r="F199" s="668" t="s">
        <v>1028</v>
      </c>
      <c r="G199" s="668" t="s">
        <v>639</v>
      </c>
      <c r="H199" s="668">
        <v>154</v>
      </c>
      <c r="I199" s="666">
        <v>154</v>
      </c>
      <c r="J199" s="668"/>
      <c r="K199" s="395" t="s">
        <v>671</v>
      </c>
      <c r="L199" s="484">
        <v>5</v>
      </c>
      <c r="M199" s="484">
        <v>35</v>
      </c>
      <c r="N199" s="482">
        <v>41845</v>
      </c>
    </row>
    <row r="200" spans="1:14">
      <c r="A200" s="665" t="s">
        <v>1336</v>
      </c>
      <c r="B200" s="666">
        <v>50</v>
      </c>
      <c r="C200" s="199">
        <v>41837</v>
      </c>
      <c r="D200" s="199">
        <v>41837</v>
      </c>
      <c r="E200" s="668" t="s">
        <v>173</v>
      </c>
      <c r="F200" s="668" t="s">
        <v>1028</v>
      </c>
      <c r="G200" s="669" t="s">
        <v>641</v>
      </c>
      <c r="H200" s="668">
        <v>377</v>
      </c>
      <c r="I200" s="666">
        <v>377</v>
      </c>
      <c r="J200" s="668"/>
      <c r="K200" s="668" t="s">
        <v>671</v>
      </c>
      <c r="L200" s="481">
        <v>2</v>
      </c>
      <c r="M200" s="481">
        <v>8</v>
      </c>
      <c r="N200" s="482">
        <v>41849</v>
      </c>
    </row>
    <row r="201" spans="1:14">
      <c r="A201" s="665" t="s">
        <v>1337</v>
      </c>
      <c r="B201" s="666">
        <v>64</v>
      </c>
      <c r="C201" s="199">
        <v>41865</v>
      </c>
      <c r="D201" s="199">
        <v>41865</v>
      </c>
      <c r="E201" s="667" t="s">
        <v>197</v>
      </c>
      <c r="F201" s="668" t="s">
        <v>1028</v>
      </c>
      <c r="G201" s="669" t="s">
        <v>640</v>
      </c>
      <c r="H201" s="668">
        <v>538</v>
      </c>
      <c r="I201" s="666">
        <v>538</v>
      </c>
      <c r="J201" s="668"/>
      <c r="K201" s="395" t="s">
        <v>671</v>
      </c>
      <c r="L201" s="481">
        <v>6</v>
      </c>
      <c r="M201" s="481">
        <v>42</v>
      </c>
      <c r="N201" s="482">
        <v>41870</v>
      </c>
    </row>
    <row r="202" spans="1:14">
      <c r="A202" s="665" t="s">
        <v>1337</v>
      </c>
      <c r="B202" s="666">
        <v>64</v>
      </c>
      <c r="C202" s="199">
        <v>41865</v>
      </c>
      <c r="D202" s="199">
        <v>41865</v>
      </c>
      <c r="E202" s="668" t="s">
        <v>179</v>
      </c>
      <c r="F202" s="668" t="s">
        <v>1028</v>
      </c>
      <c r="G202" s="668" t="s">
        <v>1029</v>
      </c>
      <c r="H202" s="668">
        <v>219</v>
      </c>
      <c r="I202" s="666">
        <v>219</v>
      </c>
      <c r="J202" s="668"/>
      <c r="K202" s="668" t="s">
        <v>671</v>
      </c>
      <c r="L202" s="481">
        <v>2</v>
      </c>
      <c r="M202" s="481">
        <v>8</v>
      </c>
      <c r="N202" s="482">
        <v>41871</v>
      </c>
    </row>
    <row r="203" spans="1:14">
      <c r="A203" s="665" t="s">
        <v>1337</v>
      </c>
      <c r="B203" s="666">
        <v>64</v>
      </c>
      <c r="C203" s="199">
        <v>41865</v>
      </c>
      <c r="D203" s="199">
        <v>41865</v>
      </c>
      <c r="E203" s="668" t="s">
        <v>225</v>
      </c>
      <c r="F203" s="668" t="s">
        <v>1028</v>
      </c>
      <c r="G203" s="668" t="s">
        <v>639</v>
      </c>
      <c r="H203" s="668">
        <v>15</v>
      </c>
      <c r="I203" s="666">
        <v>15</v>
      </c>
      <c r="J203" s="668" t="s">
        <v>1031</v>
      </c>
      <c r="K203" s="395" t="s">
        <v>671</v>
      </c>
      <c r="L203" s="484">
        <v>5</v>
      </c>
      <c r="M203" s="484">
        <v>35</v>
      </c>
      <c r="N203" s="482">
        <v>41873</v>
      </c>
    </row>
    <row r="204" spans="1:14">
      <c r="A204" s="665" t="s">
        <v>1337</v>
      </c>
      <c r="B204" s="666">
        <v>64</v>
      </c>
      <c r="C204" s="199">
        <v>41865</v>
      </c>
      <c r="D204" s="199">
        <v>41865</v>
      </c>
      <c r="E204" s="668" t="s">
        <v>173</v>
      </c>
      <c r="F204" s="668" t="s">
        <v>1028</v>
      </c>
      <c r="G204" s="669" t="s">
        <v>641</v>
      </c>
      <c r="H204" s="668">
        <v>49</v>
      </c>
      <c r="I204" s="666">
        <v>49</v>
      </c>
      <c r="J204" s="668"/>
      <c r="K204" s="668" t="s">
        <v>671</v>
      </c>
      <c r="L204" s="481">
        <v>2</v>
      </c>
      <c r="M204" s="481">
        <v>8</v>
      </c>
      <c r="N204" s="482">
        <v>41870</v>
      </c>
    </row>
    <row r="205" spans="1:14">
      <c r="A205" s="665" t="s">
        <v>1338</v>
      </c>
      <c r="B205" s="666">
        <v>58</v>
      </c>
      <c r="C205" s="199">
        <v>41865</v>
      </c>
      <c r="D205" s="199">
        <v>41865</v>
      </c>
      <c r="E205" s="667" t="s">
        <v>197</v>
      </c>
      <c r="F205" s="668" t="s">
        <v>1028</v>
      </c>
      <c r="G205" s="669" t="s">
        <v>640</v>
      </c>
      <c r="H205" s="668">
        <v>174</v>
      </c>
      <c r="I205" s="666">
        <v>174</v>
      </c>
      <c r="J205" s="668"/>
      <c r="K205" s="395" t="s">
        <v>671</v>
      </c>
      <c r="L205" s="481">
        <v>6</v>
      </c>
      <c r="M205" s="481">
        <v>42</v>
      </c>
      <c r="N205" s="482">
        <v>41870</v>
      </c>
    </row>
    <row r="206" spans="1:14">
      <c r="A206" s="665" t="s">
        <v>1338</v>
      </c>
      <c r="B206" s="666">
        <v>58</v>
      </c>
      <c r="C206" s="199">
        <v>41865</v>
      </c>
      <c r="D206" s="199">
        <v>41865</v>
      </c>
      <c r="E206" s="668" t="s">
        <v>179</v>
      </c>
      <c r="F206" s="668" t="s">
        <v>1028</v>
      </c>
      <c r="G206" s="668" t="s">
        <v>1029</v>
      </c>
      <c r="H206" s="668">
        <v>101</v>
      </c>
      <c r="I206" s="666">
        <v>101</v>
      </c>
      <c r="J206" s="668"/>
      <c r="K206" s="668" t="s">
        <v>671</v>
      </c>
      <c r="L206" s="481">
        <v>2</v>
      </c>
      <c r="M206" s="481">
        <v>8</v>
      </c>
      <c r="N206" s="482">
        <v>41871</v>
      </c>
    </row>
    <row r="207" spans="1:14">
      <c r="A207" s="665" t="s">
        <v>1338</v>
      </c>
      <c r="B207" s="666">
        <v>58</v>
      </c>
      <c r="C207" s="199">
        <v>41865</v>
      </c>
      <c r="D207" s="199">
        <v>41865</v>
      </c>
      <c r="E207" s="668" t="s">
        <v>225</v>
      </c>
      <c r="F207" s="668" t="s">
        <v>1028</v>
      </c>
      <c r="G207" s="668" t="s">
        <v>639</v>
      </c>
      <c r="H207" s="668">
        <v>6</v>
      </c>
      <c r="I207" s="666">
        <v>6</v>
      </c>
      <c r="J207" s="668" t="s">
        <v>1031</v>
      </c>
      <c r="K207" s="395" t="s">
        <v>671</v>
      </c>
      <c r="L207" s="484">
        <v>5</v>
      </c>
      <c r="M207" s="484">
        <v>35</v>
      </c>
      <c r="N207" s="482">
        <v>41873</v>
      </c>
    </row>
    <row r="208" spans="1:14">
      <c r="A208" s="665" t="s">
        <v>1338</v>
      </c>
      <c r="B208" s="666">
        <v>58</v>
      </c>
      <c r="C208" s="199">
        <v>41865</v>
      </c>
      <c r="D208" s="199">
        <v>41865</v>
      </c>
      <c r="E208" s="668" t="s">
        <v>173</v>
      </c>
      <c r="F208" s="668" t="s">
        <v>1028</v>
      </c>
      <c r="G208" s="669" t="s">
        <v>641</v>
      </c>
      <c r="H208" s="668">
        <v>3</v>
      </c>
      <c r="I208" s="666">
        <v>3</v>
      </c>
      <c r="J208" s="668" t="s">
        <v>1031</v>
      </c>
      <c r="K208" s="668" t="s">
        <v>671</v>
      </c>
      <c r="L208" s="481">
        <v>2</v>
      </c>
      <c r="M208" s="481">
        <v>8</v>
      </c>
      <c r="N208" s="482">
        <v>41870</v>
      </c>
    </row>
    <row r="209" spans="1:14">
      <c r="A209" s="665" t="s">
        <v>1339</v>
      </c>
      <c r="B209" s="666">
        <v>25</v>
      </c>
      <c r="C209" s="199">
        <v>41865</v>
      </c>
      <c r="D209" s="199">
        <v>41865</v>
      </c>
      <c r="E209" s="667" t="s">
        <v>197</v>
      </c>
      <c r="F209" s="668" t="s">
        <v>1028</v>
      </c>
      <c r="G209" s="669" t="s">
        <v>640</v>
      </c>
      <c r="H209" s="668">
        <v>164</v>
      </c>
      <c r="I209" s="666">
        <v>164</v>
      </c>
      <c r="J209" s="668"/>
      <c r="K209" s="395" t="s">
        <v>671</v>
      </c>
      <c r="L209" s="481">
        <v>6</v>
      </c>
      <c r="M209" s="481">
        <v>42</v>
      </c>
      <c r="N209" s="482">
        <v>41870</v>
      </c>
    </row>
    <row r="210" spans="1:14">
      <c r="A210" s="665" t="s">
        <v>1339</v>
      </c>
      <c r="B210" s="666">
        <v>25</v>
      </c>
      <c r="C210" s="199">
        <v>41865</v>
      </c>
      <c r="D210" s="199">
        <v>41865</v>
      </c>
      <c r="E210" s="668" t="s">
        <v>179</v>
      </c>
      <c r="F210" s="668" t="s">
        <v>1028</v>
      </c>
      <c r="G210" s="668" t="s">
        <v>1029</v>
      </c>
      <c r="H210" s="668">
        <v>52</v>
      </c>
      <c r="I210" s="666">
        <v>52</v>
      </c>
      <c r="J210" s="668"/>
      <c r="K210" s="668" t="s">
        <v>671</v>
      </c>
      <c r="L210" s="481">
        <v>2</v>
      </c>
      <c r="M210" s="481">
        <v>8</v>
      </c>
      <c r="N210" s="482">
        <v>41871</v>
      </c>
    </row>
    <row r="211" spans="1:14">
      <c r="A211" s="665" t="s">
        <v>1339</v>
      </c>
      <c r="B211" s="666">
        <v>25</v>
      </c>
      <c r="C211" s="199">
        <v>41865</v>
      </c>
      <c r="D211" s="199">
        <v>41865</v>
      </c>
      <c r="E211" s="668" t="s">
        <v>225</v>
      </c>
      <c r="F211" s="668" t="s">
        <v>1028</v>
      </c>
      <c r="G211" s="668" t="s">
        <v>639</v>
      </c>
      <c r="H211" s="668">
        <v>17</v>
      </c>
      <c r="I211" s="666">
        <v>17</v>
      </c>
      <c r="J211" s="668" t="s">
        <v>1031</v>
      </c>
      <c r="K211" s="395" t="s">
        <v>671</v>
      </c>
      <c r="L211" s="484">
        <v>5</v>
      </c>
      <c r="M211" s="484">
        <v>35</v>
      </c>
      <c r="N211" s="482">
        <v>41873</v>
      </c>
    </row>
    <row r="212" spans="1:14">
      <c r="A212" s="665" t="s">
        <v>1339</v>
      </c>
      <c r="B212" s="666">
        <v>25</v>
      </c>
      <c r="C212" s="199">
        <v>41865</v>
      </c>
      <c r="D212" s="199">
        <v>41865</v>
      </c>
      <c r="E212" s="668" t="s">
        <v>173</v>
      </c>
      <c r="F212" s="668" t="s">
        <v>1028</v>
      </c>
      <c r="G212" s="669" t="s">
        <v>641</v>
      </c>
      <c r="H212" s="668">
        <v>11</v>
      </c>
      <c r="I212" s="666">
        <v>11</v>
      </c>
      <c r="J212" s="668"/>
      <c r="K212" s="668" t="s">
        <v>671</v>
      </c>
      <c r="L212" s="481">
        <v>2</v>
      </c>
      <c r="M212" s="481">
        <v>8</v>
      </c>
      <c r="N212" s="482">
        <v>41870</v>
      </c>
    </row>
    <row r="213" spans="1:14">
      <c r="A213" s="665" t="s">
        <v>1340</v>
      </c>
      <c r="B213" s="666" t="s">
        <v>703</v>
      </c>
      <c r="C213" s="199">
        <v>41865</v>
      </c>
      <c r="D213" s="199">
        <v>41865</v>
      </c>
      <c r="E213" s="667" t="s">
        <v>197</v>
      </c>
      <c r="F213" s="668" t="s">
        <v>1028</v>
      </c>
      <c r="G213" s="669" t="s">
        <v>640</v>
      </c>
      <c r="H213" s="668">
        <v>152</v>
      </c>
      <c r="I213" s="666">
        <v>152</v>
      </c>
      <c r="J213" s="668"/>
      <c r="K213" s="395" t="s">
        <v>671</v>
      </c>
      <c r="L213" s="481">
        <v>6</v>
      </c>
      <c r="M213" s="481">
        <v>42</v>
      </c>
      <c r="N213" s="482">
        <v>41870</v>
      </c>
    </row>
    <row r="214" spans="1:14">
      <c r="A214" s="665" t="s">
        <v>1340</v>
      </c>
      <c r="B214" s="666" t="s">
        <v>703</v>
      </c>
      <c r="C214" s="199">
        <v>41865</v>
      </c>
      <c r="D214" s="199">
        <v>41865</v>
      </c>
      <c r="E214" s="668" t="s">
        <v>179</v>
      </c>
      <c r="F214" s="668" t="s">
        <v>1028</v>
      </c>
      <c r="G214" s="668" t="s">
        <v>1029</v>
      </c>
      <c r="H214" s="668">
        <v>60</v>
      </c>
      <c r="I214" s="666">
        <v>60</v>
      </c>
      <c r="J214" s="668"/>
      <c r="K214" s="668" t="s">
        <v>671</v>
      </c>
      <c r="L214" s="481">
        <v>2</v>
      </c>
      <c r="M214" s="481">
        <v>8</v>
      </c>
      <c r="N214" s="482">
        <v>41871</v>
      </c>
    </row>
    <row r="215" spans="1:14">
      <c r="A215" s="665" t="s">
        <v>1340</v>
      </c>
      <c r="B215" s="666" t="s">
        <v>703</v>
      </c>
      <c r="C215" s="199">
        <v>41865</v>
      </c>
      <c r="D215" s="199">
        <v>41865</v>
      </c>
      <c r="E215" s="668" t="s">
        <v>225</v>
      </c>
      <c r="F215" s="668" t="s">
        <v>1028</v>
      </c>
      <c r="G215" s="668" t="s">
        <v>639</v>
      </c>
      <c r="H215" s="668">
        <v>7</v>
      </c>
      <c r="I215" s="666">
        <v>7</v>
      </c>
      <c r="J215" s="668" t="s">
        <v>1031</v>
      </c>
      <c r="K215" s="395" t="s">
        <v>671</v>
      </c>
      <c r="L215" s="484">
        <v>5</v>
      </c>
      <c r="M215" s="484">
        <v>35</v>
      </c>
      <c r="N215" s="482">
        <v>41873</v>
      </c>
    </row>
    <row r="216" spans="1:14">
      <c r="A216" s="665" t="s">
        <v>1340</v>
      </c>
      <c r="B216" s="666" t="s">
        <v>703</v>
      </c>
      <c r="C216" s="199">
        <v>41865</v>
      </c>
      <c r="D216" s="199">
        <v>41865</v>
      </c>
      <c r="E216" s="668" t="s">
        <v>173</v>
      </c>
      <c r="F216" s="668" t="s">
        <v>1028</v>
      </c>
      <c r="G216" s="669" t="s">
        <v>641</v>
      </c>
      <c r="H216" s="668">
        <v>13</v>
      </c>
      <c r="I216" s="666">
        <v>13</v>
      </c>
      <c r="J216" s="668"/>
      <c r="K216" s="668" t="s">
        <v>671</v>
      </c>
      <c r="L216" s="481">
        <v>2</v>
      </c>
      <c r="M216" s="481">
        <v>8</v>
      </c>
      <c r="N216" s="482">
        <v>41870</v>
      </c>
    </row>
    <row r="217" spans="1:14">
      <c r="A217" s="668" t="s">
        <v>1341</v>
      </c>
      <c r="B217" s="666" t="s">
        <v>702</v>
      </c>
      <c r="C217" s="199">
        <v>41865</v>
      </c>
      <c r="D217" s="199">
        <v>41865</v>
      </c>
      <c r="E217" s="667" t="s">
        <v>197</v>
      </c>
      <c r="F217" s="668" t="s">
        <v>1028</v>
      </c>
      <c r="G217" s="669" t="s">
        <v>640</v>
      </c>
      <c r="H217" s="668">
        <v>169</v>
      </c>
      <c r="I217" s="666">
        <v>169</v>
      </c>
      <c r="J217" s="668"/>
      <c r="K217" s="395" t="s">
        <v>671</v>
      </c>
      <c r="L217" s="481">
        <v>6</v>
      </c>
      <c r="M217" s="481">
        <v>42</v>
      </c>
      <c r="N217" s="482">
        <v>41870</v>
      </c>
    </row>
    <row r="218" spans="1:14">
      <c r="A218" s="668" t="s">
        <v>1341</v>
      </c>
      <c r="B218" s="666" t="s">
        <v>702</v>
      </c>
      <c r="C218" s="199">
        <v>41865</v>
      </c>
      <c r="D218" s="199">
        <v>41865</v>
      </c>
      <c r="E218" s="668" t="s">
        <v>179</v>
      </c>
      <c r="F218" s="668" t="s">
        <v>1028</v>
      </c>
      <c r="G218" s="668" t="s">
        <v>1029</v>
      </c>
      <c r="H218" s="668">
        <v>50</v>
      </c>
      <c r="I218" s="666">
        <v>50</v>
      </c>
      <c r="J218" s="668"/>
      <c r="K218" s="668" t="s">
        <v>671</v>
      </c>
      <c r="L218" s="481">
        <v>2</v>
      </c>
      <c r="M218" s="481">
        <v>8</v>
      </c>
      <c r="N218" s="482">
        <v>41871</v>
      </c>
    </row>
    <row r="219" spans="1:14">
      <c r="A219" s="668" t="s">
        <v>1341</v>
      </c>
      <c r="B219" s="666" t="s">
        <v>702</v>
      </c>
      <c r="C219" s="199">
        <v>41865</v>
      </c>
      <c r="D219" s="199">
        <v>41865</v>
      </c>
      <c r="E219" s="668" t="s">
        <v>225</v>
      </c>
      <c r="F219" s="668" t="s">
        <v>1028</v>
      </c>
      <c r="G219" s="668" t="s">
        <v>639</v>
      </c>
      <c r="H219" s="668">
        <v>9</v>
      </c>
      <c r="I219" s="666">
        <v>9</v>
      </c>
      <c r="J219" s="668" t="s">
        <v>1031</v>
      </c>
      <c r="K219" s="395" t="s">
        <v>671</v>
      </c>
      <c r="L219" s="484">
        <v>5</v>
      </c>
      <c r="M219" s="484">
        <v>35</v>
      </c>
      <c r="N219" s="482">
        <v>41873</v>
      </c>
    </row>
    <row r="220" spans="1:14">
      <c r="A220" s="668" t="s">
        <v>1341</v>
      </c>
      <c r="B220" s="666" t="s">
        <v>702</v>
      </c>
      <c r="C220" s="199">
        <v>41865</v>
      </c>
      <c r="D220" s="199">
        <v>41865</v>
      </c>
      <c r="E220" s="668" t="s">
        <v>173</v>
      </c>
      <c r="F220" s="668" t="s">
        <v>1028</v>
      </c>
      <c r="G220" s="669" t="s">
        <v>641</v>
      </c>
      <c r="H220" s="668">
        <v>15</v>
      </c>
      <c r="I220" s="666">
        <v>15</v>
      </c>
      <c r="J220" s="668"/>
      <c r="K220" s="668" t="s">
        <v>671</v>
      </c>
      <c r="L220" s="481">
        <v>2</v>
      </c>
      <c r="M220" s="481">
        <v>8</v>
      </c>
      <c r="N220" s="482">
        <v>41870</v>
      </c>
    </row>
    <row r="221" spans="1:14">
      <c r="A221" s="665" t="s">
        <v>1342</v>
      </c>
      <c r="B221" s="666">
        <v>5</v>
      </c>
      <c r="C221" s="199">
        <v>41865</v>
      </c>
      <c r="D221" s="199">
        <v>41865</v>
      </c>
      <c r="E221" s="667" t="s">
        <v>197</v>
      </c>
      <c r="F221" s="668" t="s">
        <v>1028</v>
      </c>
      <c r="G221" s="669" t="s">
        <v>640</v>
      </c>
      <c r="H221" s="668">
        <v>233</v>
      </c>
      <c r="I221" s="666">
        <v>233</v>
      </c>
      <c r="J221" s="668"/>
      <c r="K221" s="395" t="s">
        <v>671</v>
      </c>
      <c r="L221" s="481">
        <v>6</v>
      </c>
      <c r="M221" s="481">
        <v>42</v>
      </c>
      <c r="N221" s="482">
        <v>41870</v>
      </c>
    </row>
    <row r="222" spans="1:14">
      <c r="A222" s="665" t="s">
        <v>1342</v>
      </c>
      <c r="B222" s="666">
        <v>5</v>
      </c>
      <c r="C222" s="199">
        <v>41865</v>
      </c>
      <c r="D222" s="199">
        <v>41865</v>
      </c>
      <c r="E222" s="668" t="s">
        <v>179</v>
      </c>
      <c r="F222" s="668" t="s">
        <v>1028</v>
      </c>
      <c r="G222" s="668" t="s">
        <v>1029</v>
      </c>
      <c r="H222" s="668">
        <v>61</v>
      </c>
      <c r="I222" s="666">
        <v>61</v>
      </c>
      <c r="J222" s="668"/>
      <c r="K222" s="668" t="s">
        <v>671</v>
      </c>
      <c r="L222" s="481">
        <v>2</v>
      </c>
      <c r="M222" s="481">
        <v>8</v>
      </c>
      <c r="N222" s="482">
        <v>41871</v>
      </c>
    </row>
    <row r="223" spans="1:14">
      <c r="A223" s="665" t="s">
        <v>1342</v>
      </c>
      <c r="B223" s="666">
        <v>5</v>
      </c>
      <c r="C223" s="199">
        <v>41865</v>
      </c>
      <c r="D223" s="199">
        <v>41865</v>
      </c>
      <c r="E223" s="668" t="s">
        <v>225</v>
      </c>
      <c r="F223" s="668" t="s">
        <v>1028</v>
      </c>
      <c r="G223" s="668" t="s">
        <v>639</v>
      </c>
      <c r="H223" s="668">
        <v>20</v>
      </c>
      <c r="I223" s="666">
        <v>20</v>
      </c>
      <c r="J223" s="668" t="s">
        <v>1031</v>
      </c>
      <c r="K223" s="395" t="s">
        <v>671</v>
      </c>
      <c r="L223" s="484">
        <v>5</v>
      </c>
      <c r="M223" s="484">
        <v>35</v>
      </c>
      <c r="N223" s="482">
        <v>41873</v>
      </c>
    </row>
    <row r="224" spans="1:14">
      <c r="A224" s="665" t="s">
        <v>1342</v>
      </c>
      <c r="B224" s="666">
        <v>5</v>
      </c>
      <c r="C224" s="199">
        <v>41865</v>
      </c>
      <c r="D224" s="199">
        <v>41865</v>
      </c>
      <c r="E224" s="668" t="s">
        <v>173</v>
      </c>
      <c r="F224" s="668" t="s">
        <v>1028</v>
      </c>
      <c r="G224" s="669" t="s">
        <v>641</v>
      </c>
      <c r="H224" s="668">
        <v>24</v>
      </c>
      <c r="I224" s="666">
        <v>24</v>
      </c>
      <c r="J224" s="668"/>
      <c r="K224" s="668" t="s">
        <v>671</v>
      </c>
      <c r="L224" s="481">
        <v>2</v>
      </c>
      <c r="M224" s="481">
        <v>8</v>
      </c>
      <c r="N224" s="482">
        <v>41870</v>
      </c>
    </row>
    <row r="225" spans="1:14">
      <c r="A225" s="665" t="s">
        <v>1343</v>
      </c>
      <c r="B225" s="666" t="s">
        <v>308</v>
      </c>
      <c r="C225" s="199">
        <v>41865</v>
      </c>
      <c r="D225" s="199">
        <v>41865</v>
      </c>
      <c r="E225" s="667" t="s">
        <v>197</v>
      </c>
      <c r="F225" s="668" t="s">
        <v>1028</v>
      </c>
      <c r="G225" s="669" t="s">
        <v>640</v>
      </c>
      <c r="H225" s="668">
        <v>278</v>
      </c>
      <c r="I225" s="666">
        <v>278</v>
      </c>
      <c r="J225" s="668"/>
      <c r="K225" s="395" t="s">
        <v>671</v>
      </c>
      <c r="L225" s="481">
        <v>6</v>
      </c>
      <c r="M225" s="481">
        <v>42</v>
      </c>
      <c r="N225" s="482">
        <v>41870</v>
      </c>
    </row>
    <row r="226" spans="1:14">
      <c r="A226" s="665" t="s">
        <v>1343</v>
      </c>
      <c r="B226" s="666" t="s">
        <v>308</v>
      </c>
      <c r="C226" s="199">
        <v>41865</v>
      </c>
      <c r="D226" s="199">
        <v>41865</v>
      </c>
      <c r="E226" s="668" t="s">
        <v>179</v>
      </c>
      <c r="F226" s="668" t="s">
        <v>1028</v>
      </c>
      <c r="G226" s="668" t="s">
        <v>1029</v>
      </c>
      <c r="H226" s="668">
        <v>68</v>
      </c>
      <c r="I226" s="666">
        <v>68</v>
      </c>
      <c r="J226" s="668"/>
      <c r="K226" s="668" t="s">
        <v>671</v>
      </c>
      <c r="L226" s="481">
        <v>2</v>
      </c>
      <c r="M226" s="481">
        <v>8</v>
      </c>
      <c r="N226" s="482">
        <v>41871</v>
      </c>
    </row>
    <row r="227" spans="1:14">
      <c r="A227" s="665" t="s">
        <v>1343</v>
      </c>
      <c r="B227" s="666" t="s">
        <v>308</v>
      </c>
      <c r="C227" s="199">
        <v>41865</v>
      </c>
      <c r="D227" s="199">
        <v>41865</v>
      </c>
      <c r="E227" s="668" t="s">
        <v>225</v>
      </c>
      <c r="F227" s="668" t="s">
        <v>1028</v>
      </c>
      <c r="G227" s="668" t="s">
        <v>639</v>
      </c>
      <c r="H227" s="668">
        <v>63</v>
      </c>
      <c r="I227" s="666">
        <v>63</v>
      </c>
      <c r="J227" s="668"/>
      <c r="K227" s="395" t="s">
        <v>671</v>
      </c>
      <c r="L227" s="484">
        <v>5</v>
      </c>
      <c r="M227" s="484">
        <v>35</v>
      </c>
      <c r="N227" s="482">
        <v>41873</v>
      </c>
    </row>
    <row r="228" spans="1:14">
      <c r="A228" s="665" t="s">
        <v>1343</v>
      </c>
      <c r="B228" s="666" t="s">
        <v>308</v>
      </c>
      <c r="C228" s="199">
        <v>41865</v>
      </c>
      <c r="D228" s="199">
        <v>41865</v>
      </c>
      <c r="E228" s="668" t="s">
        <v>173</v>
      </c>
      <c r="F228" s="668" t="s">
        <v>1028</v>
      </c>
      <c r="G228" s="669" t="s">
        <v>641</v>
      </c>
      <c r="H228" s="668">
        <v>33</v>
      </c>
      <c r="I228" s="666">
        <v>33</v>
      </c>
      <c r="J228" s="668"/>
      <c r="K228" s="668" t="s">
        <v>671</v>
      </c>
      <c r="L228" s="481">
        <v>2</v>
      </c>
      <c r="M228" s="481">
        <v>8</v>
      </c>
      <c r="N228" s="482">
        <v>41870</v>
      </c>
    </row>
    <row r="229" spans="1:14">
      <c r="A229" s="665" t="s">
        <v>1344</v>
      </c>
      <c r="B229" s="666">
        <v>32</v>
      </c>
      <c r="C229" s="199">
        <v>41865</v>
      </c>
      <c r="D229" s="199">
        <v>41865</v>
      </c>
      <c r="E229" s="667" t="s">
        <v>197</v>
      </c>
      <c r="F229" s="668" t="s">
        <v>1028</v>
      </c>
      <c r="G229" s="669" t="s">
        <v>640</v>
      </c>
      <c r="H229" s="668">
        <v>863</v>
      </c>
      <c r="I229" s="666">
        <v>863</v>
      </c>
      <c r="J229" s="668"/>
      <c r="K229" s="395" t="s">
        <v>671</v>
      </c>
      <c r="L229" s="481">
        <v>6</v>
      </c>
      <c r="M229" s="481">
        <v>42</v>
      </c>
      <c r="N229" s="482">
        <v>41870</v>
      </c>
    </row>
    <row r="230" spans="1:14">
      <c r="A230" s="665" t="s">
        <v>1344</v>
      </c>
      <c r="B230" s="666">
        <v>32</v>
      </c>
      <c r="C230" s="199">
        <v>41865</v>
      </c>
      <c r="D230" s="199">
        <v>41865</v>
      </c>
      <c r="E230" s="668" t="s">
        <v>179</v>
      </c>
      <c r="F230" s="668" t="s">
        <v>1028</v>
      </c>
      <c r="G230" s="668" t="s">
        <v>1029</v>
      </c>
      <c r="H230" s="668">
        <v>528</v>
      </c>
      <c r="I230" s="666">
        <v>528</v>
      </c>
      <c r="J230" s="668"/>
      <c r="K230" s="395" t="s">
        <v>671</v>
      </c>
      <c r="L230" s="481">
        <v>2</v>
      </c>
      <c r="M230" s="481">
        <v>8</v>
      </c>
      <c r="N230" s="482">
        <v>41871</v>
      </c>
    </row>
    <row r="231" spans="1:14">
      <c r="A231" s="665" t="s">
        <v>1344</v>
      </c>
      <c r="B231" s="666">
        <v>32</v>
      </c>
      <c r="C231" s="199">
        <v>41865</v>
      </c>
      <c r="D231" s="199">
        <v>41865</v>
      </c>
      <c r="E231" s="668" t="s">
        <v>225</v>
      </c>
      <c r="F231" s="668" t="s">
        <v>1028</v>
      </c>
      <c r="G231" s="668" t="s">
        <v>639</v>
      </c>
      <c r="H231" s="668">
        <v>14</v>
      </c>
      <c r="I231" s="666">
        <v>14</v>
      </c>
      <c r="J231" s="668" t="s">
        <v>1031</v>
      </c>
      <c r="K231" s="668" t="s">
        <v>671</v>
      </c>
      <c r="L231" s="484">
        <v>5</v>
      </c>
      <c r="M231" s="484">
        <v>35</v>
      </c>
      <c r="N231" s="482">
        <v>41873</v>
      </c>
    </row>
    <row r="232" spans="1:14">
      <c r="A232" s="665" t="s">
        <v>1344</v>
      </c>
      <c r="B232" s="666">
        <v>32</v>
      </c>
      <c r="C232" s="199">
        <v>41865</v>
      </c>
      <c r="D232" s="199">
        <v>41865</v>
      </c>
      <c r="E232" s="668" t="s">
        <v>173</v>
      </c>
      <c r="F232" s="668" t="s">
        <v>1028</v>
      </c>
      <c r="G232" s="669" t="s">
        <v>641</v>
      </c>
      <c r="H232" s="668">
        <v>109</v>
      </c>
      <c r="I232" s="666">
        <v>109</v>
      </c>
      <c r="J232" s="668"/>
      <c r="K232" s="668" t="s">
        <v>671</v>
      </c>
      <c r="L232" s="481">
        <v>2</v>
      </c>
      <c r="M232" s="481">
        <v>8</v>
      </c>
      <c r="N232" s="482">
        <v>41870</v>
      </c>
    </row>
    <row r="233" spans="1:14">
      <c r="A233" s="665" t="s">
        <v>1345</v>
      </c>
      <c r="B233" s="666">
        <v>9</v>
      </c>
      <c r="C233" s="199">
        <v>41865</v>
      </c>
      <c r="D233" s="199">
        <v>41865</v>
      </c>
      <c r="E233" s="667" t="s">
        <v>197</v>
      </c>
      <c r="F233" s="668" t="s">
        <v>1028</v>
      </c>
      <c r="G233" s="669" t="s">
        <v>640</v>
      </c>
      <c r="H233" s="668">
        <v>264</v>
      </c>
      <c r="I233" s="666">
        <v>264</v>
      </c>
      <c r="J233" s="668"/>
      <c r="K233" s="395" t="s">
        <v>671</v>
      </c>
      <c r="L233" s="481">
        <v>6</v>
      </c>
      <c r="M233" s="481">
        <v>42</v>
      </c>
      <c r="N233" s="482">
        <v>41870</v>
      </c>
    </row>
    <row r="234" spans="1:14">
      <c r="A234" s="665" t="s">
        <v>1345</v>
      </c>
      <c r="B234" s="666">
        <v>9</v>
      </c>
      <c r="C234" s="199">
        <v>41865</v>
      </c>
      <c r="D234" s="199">
        <v>41865</v>
      </c>
      <c r="E234" s="668" t="s">
        <v>179</v>
      </c>
      <c r="F234" s="668" t="s">
        <v>1028</v>
      </c>
      <c r="G234" s="668" t="s">
        <v>1029</v>
      </c>
      <c r="H234" s="668">
        <v>87</v>
      </c>
      <c r="I234" s="666">
        <v>87</v>
      </c>
      <c r="J234" s="668"/>
      <c r="K234" s="668" t="s">
        <v>671</v>
      </c>
      <c r="L234" s="481">
        <v>2</v>
      </c>
      <c r="M234" s="481">
        <v>8</v>
      </c>
      <c r="N234" s="482">
        <v>41871</v>
      </c>
    </row>
    <row r="235" spans="1:14">
      <c r="A235" s="665" t="s">
        <v>1345</v>
      </c>
      <c r="B235" s="666">
        <v>9</v>
      </c>
      <c r="C235" s="199">
        <v>41865</v>
      </c>
      <c r="D235" s="199">
        <v>41865</v>
      </c>
      <c r="E235" s="668" t="s">
        <v>225</v>
      </c>
      <c r="F235" s="668" t="s">
        <v>1028</v>
      </c>
      <c r="G235" s="668" t="s">
        <v>639</v>
      </c>
      <c r="H235" s="668">
        <v>28</v>
      </c>
      <c r="I235" s="666">
        <v>28</v>
      </c>
      <c r="J235" s="668" t="s">
        <v>1031</v>
      </c>
      <c r="K235" s="668" t="s">
        <v>671</v>
      </c>
      <c r="L235" s="484">
        <v>5</v>
      </c>
      <c r="M235" s="484">
        <v>35</v>
      </c>
      <c r="N235" s="482">
        <v>41873</v>
      </c>
    </row>
    <row r="236" spans="1:14">
      <c r="A236" s="665" t="s">
        <v>1345</v>
      </c>
      <c r="B236" s="666">
        <v>9</v>
      </c>
      <c r="C236" s="199">
        <v>41865</v>
      </c>
      <c r="D236" s="199">
        <v>41865</v>
      </c>
      <c r="E236" s="668" t="s">
        <v>173</v>
      </c>
      <c r="F236" s="668" t="s">
        <v>1028</v>
      </c>
      <c r="G236" s="669" t="s">
        <v>641</v>
      </c>
      <c r="H236" s="668">
        <v>40</v>
      </c>
      <c r="I236" s="666">
        <v>40</v>
      </c>
      <c r="J236" s="668"/>
      <c r="K236" s="668" t="s">
        <v>671</v>
      </c>
      <c r="L236" s="481">
        <v>2</v>
      </c>
      <c r="M236" s="481">
        <v>8</v>
      </c>
      <c r="N236" s="482">
        <v>41870</v>
      </c>
    </row>
    <row r="237" spans="1:14">
      <c r="A237" s="665" t="s">
        <v>1346</v>
      </c>
      <c r="B237" s="666">
        <v>12</v>
      </c>
      <c r="C237" s="199">
        <v>41865</v>
      </c>
      <c r="D237" s="199">
        <v>41865</v>
      </c>
      <c r="E237" s="667" t="s">
        <v>197</v>
      </c>
      <c r="F237" s="668" t="s">
        <v>1028</v>
      </c>
      <c r="G237" s="669" t="s">
        <v>640</v>
      </c>
      <c r="H237" s="668">
        <v>349</v>
      </c>
      <c r="I237" s="666">
        <v>349</v>
      </c>
      <c r="J237" s="668"/>
      <c r="K237" s="395" t="s">
        <v>671</v>
      </c>
      <c r="L237" s="481">
        <v>6</v>
      </c>
      <c r="M237" s="481">
        <v>42</v>
      </c>
      <c r="N237" s="482">
        <v>41870</v>
      </c>
    </row>
    <row r="238" spans="1:14">
      <c r="A238" s="665" t="s">
        <v>1346</v>
      </c>
      <c r="B238" s="666">
        <v>12</v>
      </c>
      <c r="C238" s="199">
        <v>41865</v>
      </c>
      <c r="D238" s="199">
        <v>41865</v>
      </c>
      <c r="E238" s="668" t="s">
        <v>179</v>
      </c>
      <c r="F238" s="668" t="s">
        <v>1028</v>
      </c>
      <c r="G238" s="668" t="s">
        <v>1029</v>
      </c>
      <c r="H238" s="668">
        <v>137</v>
      </c>
      <c r="I238" s="666">
        <v>137</v>
      </c>
      <c r="J238" s="668"/>
      <c r="K238" s="668" t="s">
        <v>671</v>
      </c>
      <c r="L238" s="481">
        <v>2</v>
      </c>
      <c r="M238" s="481">
        <v>8</v>
      </c>
      <c r="N238" s="482">
        <v>41871</v>
      </c>
    </row>
    <row r="239" spans="1:14">
      <c r="A239" s="665" t="s">
        <v>1346</v>
      </c>
      <c r="B239" s="666">
        <v>12</v>
      </c>
      <c r="C239" s="199">
        <v>41865</v>
      </c>
      <c r="D239" s="199">
        <v>41865</v>
      </c>
      <c r="E239" s="668" t="s">
        <v>225</v>
      </c>
      <c r="F239" s="668" t="s">
        <v>1028</v>
      </c>
      <c r="G239" s="668" t="s">
        <v>639</v>
      </c>
      <c r="H239" s="668">
        <v>15</v>
      </c>
      <c r="I239" s="666">
        <v>15</v>
      </c>
      <c r="J239" s="668" t="s">
        <v>1031</v>
      </c>
      <c r="K239" s="395" t="s">
        <v>671</v>
      </c>
      <c r="L239" s="484">
        <v>5</v>
      </c>
      <c r="M239" s="484">
        <v>35</v>
      </c>
      <c r="N239" s="482">
        <v>41873</v>
      </c>
    </row>
    <row r="240" spans="1:14">
      <c r="A240" s="665" t="s">
        <v>1346</v>
      </c>
      <c r="B240" s="666">
        <v>12</v>
      </c>
      <c r="C240" s="199">
        <v>41865</v>
      </c>
      <c r="D240" s="199">
        <v>41865</v>
      </c>
      <c r="E240" s="668" t="s">
        <v>173</v>
      </c>
      <c r="F240" s="668" t="s">
        <v>1028</v>
      </c>
      <c r="G240" s="669" t="s">
        <v>641</v>
      </c>
      <c r="H240" s="668">
        <v>29</v>
      </c>
      <c r="I240" s="666">
        <v>29</v>
      </c>
      <c r="J240" s="668"/>
      <c r="K240" s="668" t="s">
        <v>671</v>
      </c>
      <c r="L240" s="481">
        <v>2</v>
      </c>
      <c r="M240" s="481">
        <v>8</v>
      </c>
      <c r="N240" s="482">
        <v>41870</v>
      </c>
    </row>
    <row r="241" spans="1:14">
      <c r="A241" s="665" t="s">
        <v>1347</v>
      </c>
      <c r="B241" s="666" t="s">
        <v>309</v>
      </c>
      <c r="C241" s="199">
        <v>41865</v>
      </c>
      <c r="D241" s="199">
        <v>41865</v>
      </c>
      <c r="E241" s="667" t="s">
        <v>197</v>
      </c>
      <c r="F241" s="668" t="s">
        <v>1028</v>
      </c>
      <c r="G241" s="669" t="s">
        <v>640</v>
      </c>
      <c r="H241" s="668">
        <v>349</v>
      </c>
      <c r="I241" s="666">
        <v>349</v>
      </c>
      <c r="J241" s="668"/>
      <c r="K241" s="395" t="s">
        <v>671</v>
      </c>
      <c r="L241" s="481">
        <v>6</v>
      </c>
      <c r="M241" s="481">
        <v>42</v>
      </c>
      <c r="N241" s="482">
        <v>41870</v>
      </c>
    </row>
    <row r="242" spans="1:14">
      <c r="A242" s="665" t="s">
        <v>1347</v>
      </c>
      <c r="B242" s="666" t="s">
        <v>309</v>
      </c>
      <c r="C242" s="199">
        <v>41865</v>
      </c>
      <c r="D242" s="199">
        <v>41865</v>
      </c>
      <c r="E242" s="668" t="s">
        <v>179</v>
      </c>
      <c r="F242" s="668" t="s">
        <v>1028</v>
      </c>
      <c r="G242" s="668" t="s">
        <v>1029</v>
      </c>
      <c r="H242" s="668">
        <v>164</v>
      </c>
      <c r="I242" s="666">
        <v>164</v>
      </c>
      <c r="J242" s="668"/>
      <c r="K242" s="668" t="s">
        <v>671</v>
      </c>
      <c r="L242" s="481">
        <v>2</v>
      </c>
      <c r="M242" s="481">
        <v>8</v>
      </c>
      <c r="N242" s="482">
        <v>41871</v>
      </c>
    </row>
    <row r="243" spans="1:14">
      <c r="A243" s="665" t="s">
        <v>1347</v>
      </c>
      <c r="B243" s="666" t="s">
        <v>309</v>
      </c>
      <c r="C243" s="199">
        <v>41865</v>
      </c>
      <c r="D243" s="199">
        <v>41865</v>
      </c>
      <c r="E243" s="668" t="s">
        <v>225</v>
      </c>
      <c r="F243" s="668" t="s">
        <v>1028</v>
      </c>
      <c r="G243" s="668" t="s">
        <v>639</v>
      </c>
      <c r="H243" s="668">
        <v>12</v>
      </c>
      <c r="I243" s="666">
        <v>12</v>
      </c>
      <c r="J243" s="668" t="s">
        <v>1031</v>
      </c>
      <c r="K243" s="395" t="s">
        <v>671</v>
      </c>
      <c r="L243" s="484">
        <v>5</v>
      </c>
      <c r="M243" s="484">
        <v>35</v>
      </c>
      <c r="N243" s="482">
        <v>41873</v>
      </c>
    </row>
    <row r="244" spans="1:14">
      <c r="A244" s="665" t="s">
        <v>1347</v>
      </c>
      <c r="B244" s="666" t="s">
        <v>309</v>
      </c>
      <c r="C244" s="199">
        <v>41865</v>
      </c>
      <c r="D244" s="199">
        <v>41865</v>
      </c>
      <c r="E244" s="668" t="s">
        <v>173</v>
      </c>
      <c r="F244" s="668" t="s">
        <v>1028</v>
      </c>
      <c r="G244" s="669" t="s">
        <v>641</v>
      </c>
      <c r="H244" s="668">
        <v>29</v>
      </c>
      <c r="I244" s="666">
        <v>29</v>
      </c>
      <c r="J244" s="668"/>
      <c r="K244" s="668" t="s">
        <v>671</v>
      </c>
      <c r="L244" s="481">
        <v>2</v>
      </c>
      <c r="M244" s="481">
        <v>8</v>
      </c>
      <c r="N244" s="482">
        <v>41870</v>
      </c>
    </row>
    <row r="245" spans="1:14">
      <c r="A245" s="665" t="s">
        <v>1348</v>
      </c>
      <c r="B245" s="666" t="s">
        <v>704</v>
      </c>
      <c r="C245" s="199">
        <v>41865</v>
      </c>
      <c r="D245" s="199">
        <v>41865</v>
      </c>
      <c r="E245" s="667" t="s">
        <v>197</v>
      </c>
      <c r="F245" s="668" t="s">
        <v>1028</v>
      </c>
      <c r="G245" s="669" t="s">
        <v>640</v>
      </c>
      <c r="H245" s="668">
        <v>305</v>
      </c>
      <c r="I245" s="666">
        <v>305</v>
      </c>
      <c r="J245" s="668"/>
      <c r="K245" s="395" t="s">
        <v>671</v>
      </c>
      <c r="L245" s="481">
        <v>6</v>
      </c>
      <c r="M245" s="481">
        <v>42</v>
      </c>
      <c r="N245" s="482">
        <v>41870</v>
      </c>
    </row>
    <row r="246" spans="1:14">
      <c r="A246" s="665" t="s">
        <v>1348</v>
      </c>
      <c r="B246" s="666" t="s">
        <v>704</v>
      </c>
      <c r="C246" s="199">
        <v>41865</v>
      </c>
      <c r="D246" s="199">
        <v>41865</v>
      </c>
      <c r="E246" s="668" t="s">
        <v>179</v>
      </c>
      <c r="F246" s="668" t="s">
        <v>1028</v>
      </c>
      <c r="G246" s="668" t="s">
        <v>1029</v>
      </c>
      <c r="H246" s="668">
        <v>114</v>
      </c>
      <c r="I246" s="666">
        <v>114</v>
      </c>
      <c r="J246" s="668"/>
      <c r="K246" s="668" t="s">
        <v>671</v>
      </c>
      <c r="L246" s="481">
        <v>2</v>
      </c>
      <c r="M246" s="481">
        <v>8</v>
      </c>
      <c r="N246" s="482">
        <v>41871</v>
      </c>
    </row>
    <row r="247" spans="1:14">
      <c r="A247" s="665" t="s">
        <v>1348</v>
      </c>
      <c r="B247" s="666" t="s">
        <v>704</v>
      </c>
      <c r="C247" s="199">
        <v>41865</v>
      </c>
      <c r="D247" s="199">
        <v>41865</v>
      </c>
      <c r="E247" s="668" t="s">
        <v>225</v>
      </c>
      <c r="F247" s="668" t="s">
        <v>1028</v>
      </c>
      <c r="G247" s="668" t="s">
        <v>639</v>
      </c>
      <c r="H247" s="668">
        <v>11</v>
      </c>
      <c r="I247" s="666">
        <v>11</v>
      </c>
      <c r="J247" s="668" t="s">
        <v>1031</v>
      </c>
      <c r="K247" s="395" t="s">
        <v>671</v>
      </c>
      <c r="L247" s="484">
        <v>5</v>
      </c>
      <c r="M247" s="484">
        <v>35</v>
      </c>
      <c r="N247" s="482">
        <v>41873</v>
      </c>
    </row>
    <row r="248" spans="1:14">
      <c r="A248" s="665" t="s">
        <v>1348</v>
      </c>
      <c r="B248" s="666" t="s">
        <v>704</v>
      </c>
      <c r="C248" s="199">
        <v>41865</v>
      </c>
      <c r="D248" s="199">
        <v>41865</v>
      </c>
      <c r="E248" s="668" t="s">
        <v>173</v>
      </c>
      <c r="F248" s="668" t="s">
        <v>1028</v>
      </c>
      <c r="G248" s="669" t="s">
        <v>641</v>
      </c>
      <c r="H248" s="668">
        <v>29</v>
      </c>
      <c r="I248" s="666">
        <v>29</v>
      </c>
      <c r="J248" s="668"/>
      <c r="K248" s="668" t="s">
        <v>671</v>
      </c>
      <c r="L248" s="481">
        <v>2</v>
      </c>
      <c r="M248" s="481">
        <v>8</v>
      </c>
      <c r="N248" s="482">
        <v>41870</v>
      </c>
    </row>
    <row r="249" spans="1:14">
      <c r="A249" s="665" t="s">
        <v>1349</v>
      </c>
      <c r="B249" s="666">
        <v>34</v>
      </c>
      <c r="C249" s="199">
        <v>41865</v>
      </c>
      <c r="D249" s="199">
        <v>41865</v>
      </c>
      <c r="E249" s="667" t="s">
        <v>197</v>
      </c>
      <c r="F249" s="668" t="s">
        <v>1028</v>
      </c>
      <c r="G249" s="669" t="s">
        <v>640</v>
      </c>
      <c r="H249" s="668">
        <v>788</v>
      </c>
      <c r="I249" s="666">
        <v>788</v>
      </c>
      <c r="J249" s="668"/>
      <c r="K249" s="395" t="s">
        <v>671</v>
      </c>
      <c r="L249" s="481">
        <v>6</v>
      </c>
      <c r="M249" s="481">
        <v>42</v>
      </c>
      <c r="N249" s="482">
        <v>41870</v>
      </c>
    </row>
    <row r="250" spans="1:14">
      <c r="A250" s="665" t="s">
        <v>1349</v>
      </c>
      <c r="B250" s="666">
        <v>34</v>
      </c>
      <c r="C250" s="199">
        <v>41865</v>
      </c>
      <c r="D250" s="199">
        <v>41865</v>
      </c>
      <c r="E250" s="668" t="s">
        <v>179</v>
      </c>
      <c r="F250" s="668" t="s">
        <v>1028</v>
      </c>
      <c r="G250" s="668" t="s">
        <v>1029</v>
      </c>
      <c r="H250" s="668">
        <v>517</v>
      </c>
      <c r="I250" s="666">
        <v>517</v>
      </c>
      <c r="J250" s="668"/>
      <c r="K250" s="668" t="s">
        <v>671</v>
      </c>
      <c r="L250" s="481">
        <v>2</v>
      </c>
      <c r="M250" s="481">
        <v>8</v>
      </c>
      <c r="N250" s="482">
        <v>41871</v>
      </c>
    </row>
    <row r="251" spans="1:14">
      <c r="A251" s="665" t="s">
        <v>1349</v>
      </c>
      <c r="B251" s="666">
        <v>34</v>
      </c>
      <c r="C251" s="199">
        <v>41865</v>
      </c>
      <c r="D251" s="199">
        <v>41865</v>
      </c>
      <c r="E251" s="668" t="s">
        <v>225</v>
      </c>
      <c r="F251" s="668" t="s">
        <v>1028</v>
      </c>
      <c r="G251" s="668" t="s">
        <v>639</v>
      </c>
      <c r="H251" s="668">
        <v>15</v>
      </c>
      <c r="I251" s="666">
        <v>15</v>
      </c>
      <c r="J251" s="668" t="s">
        <v>1031</v>
      </c>
      <c r="K251" s="395" t="s">
        <v>671</v>
      </c>
      <c r="L251" s="484">
        <v>5</v>
      </c>
      <c r="M251" s="484">
        <v>35</v>
      </c>
      <c r="N251" s="482">
        <v>41873</v>
      </c>
    </row>
    <row r="252" spans="1:14">
      <c r="A252" s="665" t="s">
        <v>1349</v>
      </c>
      <c r="B252" s="666">
        <v>34</v>
      </c>
      <c r="C252" s="199">
        <v>41865</v>
      </c>
      <c r="D252" s="199">
        <v>41865</v>
      </c>
      <c r="E252" s="668" t="s">
        <v>173</v>
      </c>
      <c r="F252" s="668" t="s">
        <v>1028</v>
      </c>
      <c r="G252" s="669" t="s">
        <v>641</v>
      </c>
      <c r="H252" s="668">
        <v>31</v>
      </c>
      <c r="I252" s="666">
        <v>31</v>
      </c>
      <c r="J252" s="668"/>
      <c r="K252" s="668" t="s">
        <v>671</v>
      </c>
      <c r="L252" s="481">
        <v>2</v>
      </c>
      <c r="M252" s="481">
        <v>8</v>
      </c>
      <c r="N252" s="482">
        <v>41870</v>
      </c>
    </row>
    <row r="253" spans="1:14">
      <c r="A253" s="665" t="s">
        <v>1350</v>
      </c>
      <c r="B253" s="666">
        <v>18</v>
      </c>
      <c r="C253" s="199">
        <v>41865</v>
      </c>
      <c r="D253" s="199">
        <v>41865</v>
      </c>
      <c r="E253" s="667" t="s">
        <v>197</v>
      </c>
      <c r="F253" s="668" t="s">
        <v>1028</v>
      </c>
      <c r="G253" s="669" t="s">
        <v>640</v>
      </c>
      <c r="H253" s="668">
        <v>527</v>
      </c>
      <c r="I253" s="666">
        <v>527</v>
      </c>
      <c r="J253" s="668"/>
      <c r="K253" s="395" t="s">
        <v>671</v>
      </c>
      <c r="L253" s="481">
        <v>6</v>
      </c>
      <c r="M253" s="481">
        <v>42</v>
      </c>
      <c r="N253" s="482">
        <v>41870</v>
      </c>
    </row>
    <row r="254" spans="1:14">
      <c r="A254" s="665" t="s">
        <v>1350</v>
      </c>
      <c r="B254" s="666">
        <v>18</v>
      </c>
      <c r="C254" s="199">
        <v>41865</v>
      </c>
      <c r="D254" s="199">
        <v>41865</v>
      </c>
      <c r="E254" s="668" t="s">
        <v>179</v>
      </c>
      <c r="F254" s="668" t="s">
        <v>1028</v>
      </c>
      <c r="G254" s="668" t="s">
        <v>1029</v>
      </c>
      <c r="H254" s="668">
        <v>24</v>
      </c>
      <c r="I254" s="666">
        <v>24</v>
      </c>
      <c r="J254" s="668"/>
      <c r="K254" s="668" t="s">
        <v>671</v>
      </c>
      <c r="L254" s="481">
        <v>2</v>
      </c>
      <c r="M254" s="481">
        <v>8</v>
      </c>
      <c r="N254" s="482">
        <v>41871</v>
      </c>
    </row>
    <row r="255" spans="1:14">
      <c r="A255" s="665" t="s">
        <v>1350</v>
      </c>
      <c r="B255" s="666">
        <v>18</v>
      </c>
      <c r="C255" s="199">
        <v>41865</v>
      </c>
      <c r="D255" s="199">
        <v>41865</v>
      </c>
      <c r="E255" s="668" t="s">
        <v>225</v>
      </c>
      <c r="F255" s="668" t="s">
        <v>1028</v>
      </c>
      <c r="G255" s="668" t="s">
        <v>639</v>
      </c>
      <c r="H255" s="668">
        <v>16</v>
      </c>
      <c r="I255" s="666">
        <v>16</v>
      </c>
      <c r="J255" s="668" t="s">
        <v>1031</v>
      </c>
      <c r="K255" s="395" t="s">
        <v>671</v>
      </c>
      <c r="L255" s="484">
        <v>5</v>
      </c>
      <c r="M255" s="484">
        <v>35</v>
      </c>
      <c r="N255" s="482">
        <v>41873</v>
      </c>
    </row>
    <row r="256" spans="1:14">
      <c r="A256" s="665" t="s">
        <v>1350</v>
      </c>
      <c r="B256" s="666">
        <v>18</v>
      </c>
      <c r="C256" s="199">
        <v>41865</v>
      </c>
      <c r="D256" s="199">
        <v>41865</v>
      </c>
      <c r="E256" s="668" t="s">
        <v>173</v>
      </c>
      <c r="F256" s="668" t="s">
        <v>1028</v>
      </c>
      <c r="G256" s="669" t="s">
        <v>641</v>
      </c>
      <c r="H256" s="668">
        <v>23</v>
      </c>
      <c r="I256" s="666">
        <v>23</v>
      </c>
      <c r="J256" s="668"/>
      <c r="K256" s="668" t="s">
        <v>671</v>
      </c>
      <c r="L256" s="481">
        <v>2</v>
      </c>
      <c r="M256" s="481">
        <v>8</v>
      </c>
      <c r="N256" s="482">
        <v>41870</v>
      </c>
    </row>
    <row r="257" spans="1:14">
      <c r="A257" s="665" t="s">
        <v>1351</v>
      </c>
      <c r="B257" s="666">
        <v>19</v>
      </c>
      <c r="C257" s="199">
        <v>41865</v>
      </c>
      <c r="D257" s="199">
        <v>41865</v>
      </c>
      <c r="E257" s="667" t="s">
        <v>197</v>
      </c>
      <c r="F257" s="668" t="s">
        <v>1028</v>
      </c>
      <c r="G257" s="669" t="s">
        <v>640</v>
      </c>
      <c r="H257" s="668">
        <v>547</v>
      </c>
      <c r="I257" s="666">
        <v>547</v>
      </c>
      <c r="J257" s="668"/>
      <c r="K257" s="395" t="s">
        <v>671</v>
      </c>
      <c r="L257" s="481">
        <v>6</v>
      </c>
      <c r="M257" s="481">
        <v>42</v>
      </c>
      <c r="N257" s="482">
        <v>41870</v>
      </c>
    </row>
    <row r="258" spans="1:14">
      <c r="A258" s="665" t="s">
        <v>1351</v>
      </c>
      <c r="B258" s="666">
        <v>19</v>
      </c>
      <c r="C258" s="199">
        <v>41865</v>
      </c>
      <c r="D258" s="199">
        <v>41865</v>
      </c>
      <c r="E258" s="668" t="s">
        <v>179</v>
      </c>
      <c r="F258" s="668" t="s">
        <v>1028</v>
      </c>
      <c r="G258" s="668" t="s">
        <v>1029</v>
      </c>
      <c r="H258" s="668">
        <v>182</v>
      </c>
      <c r="I258" s="666">
        <v>182</v>
      </c>
      <c r="J258" s="668"/>
      <c r="K258" s="668" t="s">
        <v>671</v>
      </c>
      <c r="L258" s="481">
        <v>2</v>
      </c>
      <c r="M258" s="481">
        <v>8</v>
      </c>
      <c r="N258" s="482">
        <v>41871</v>
      </c>
    </row>
    <row r="259" spans="1:14">
      <c r="A259" s="665" t="s">
        <v>1351</v>
      </c>
      <c r="B259" s="666">
        <v>19</v>
      </c>
      <c r="C259" s="199">
        <v>41865</v>
      </c>
      <c r="D259" s="199">
        <v>41865</v>
      </c>
      <c r="E259" s="668" t="s">
        <v>225</v>
      </c>
      <c r="F259" s="668" t="s">
        <v>1028</v>
      </c>
      <c r="G259" s="668" t="s">
        <v>639</v>
      </c>
      <c r="H259" s="668">
        <v>14</v>
      </c>
      <c r="I259" s="666">
        <v>14</v>
      </c>
      <c r="J259" s="668" t="s">
        <v>1031</v>
      </c>
      <c r="K259" s="395" t="s">
        <v>671</v>
      </c>
      <c r="L259" s="484">
        <v>5</v>
      </c>
      <c r="M259" s="484">
        <v>35</v>
      </c>
      <c r="N259" s="482">
        <v>41873</v>
      </c>
    </row>
    <row r="260" spans="1:14">
      <c r="A260" s="665" t="s">
        <v>1351</v>
      </c>
      <c r="B260" s="666">
        <v>19</v>
      </c>
      <c r="C260" s="199">
        <v>41865</v>
      </c>
      <c r="D260" s="199">
        <v>41865</v>
      </c>
      <c r="E260" s="668" t="s">
        <v>173</v>
      </c>
      <c r="F260" s="668" t="s">
        <v>1028</v>
      </c>
      <c r="G260" s="669" t="s">
        <v>641</v>
      </c>
      <c r="H260" s="668">
        <v>47</v>
      </c>
      <c r="I260" s="666">
        <v>47</v>
      </c>
      <c r="J260" s="668"/>
      <c r="K260" s="668" t="s">
        <v>671</v>
      </c>
      <c r="L260" s="481">
        <v>2</v>
      </c>
      <c r="M260" s="481">
        <v>8</v>
      </c>
      <c r="N260" s="482">
        <v>41870</v>
      </c>
    </row>
    <row r="261" spans="1:14">
      <c r="A261" s="665" t="s">
        <v>1352</v>
      </c>
      <c r="B261" s="666">
        <v>35</v>
      </c>
      <c r="C261" s="199">
        <v>41865</v>
      </c>
      <c r="D261" s="199">
        <v>41865</v>
      </c>
      <c r="E261" s="667" t="s">
        <v>197</v>
      </c>
      <c r="F261" s="668" t="s">
        <v>1028</v>
      </c>
      <c r="G261" s="669" t="s">
        <v>640</v>
      </c>
      <c r="H261" s="668">
        <v>287</v>
      </c>
      <c r="I261" s="666">
        <v>287</v>
      </c>
      <c r="J261" s="668"/>
      <c r="K261" s="395" t="s">
        <v>671</v>
      </c>
      <c r="L261" s="481">
        <v>6</v>
      </c>
      <c r="M261" s="481">
        <v>42</v>
      </c>
      <c r="N261" s="482">
        <v>41870</v>
      </c>
    </row>
    <row r="262" spans="1:14">
      <c r="A262" s="665" t="s">
        <v>1352</v>
      </c>
      <c r="B262" s="666">
        <v>35</v>
      </c>
      <c r="C262" s="199">
        <v>41865</v>
      </c>
      <c r="D262" s="199">
        <v>41865</v>
      </c>
      <c r="E262" s="668" t="s">
        <v>179</v>
      </c>
      <c r="F262" s="668" t="s">
        <v>1028</v>
      </c>
      <c r="G262" s="668" t="s">
        <v>1029</v>
      </c>
      <c r="H262" s="668">
        <v>175</v>
      </c>
      <c r="I262" s="666">
        <v>175</v>
      </c>
      <c r="J262" s="668"/>
      <c r="K262" s="668" t="s">
        <v>671</v>
      </c>
      <c r="L262" s="481">
        <v>2</v>
      </c>
      <c r="M262" s="481">
        <v>8</v>
      </c>
      <c r="N262" s="482">
        <v>41871</v>
      </c>
    </row>
    <row r="263" spans="1:14">
      <c r="A263" s="665" t="s">
        <v>1352</v>
      </c>
      <c r="B263" s="666">
        <v>35</v>
      </c>
      <c r="C263" s="199">
        <v>41865</v>
      </c>
      <c r="D263" s="199">
        <v>41865</v>
      </c>
      <c r="E263" s="668" t="s">
        <v>225</v>
      </c>
      <c r="F263" s="668" t="s">
        <v>1028</v>
      </c>
      <c r="G263" s="668" t="s">
        <v>639</v>
      </c>
      <c r="H263" s="668">
        <v>11</v>
      </c>
      <c r="I263" s="666">
        <v>11</v>
      </c>
      <c r="J263" s="668" t="s">
        <v>1031</v>
      </c>
      <c r="K263" s="395" t="s">
        <v>671</v>
      </c>
      <c r="L263" s="484">
        <v>5</v>
      </c>
      <c r="M263" s="484">
        <v>35</v>
      </c>
      <c r="N263" s="482">
        <v>41873</v>
      </c>
    </row>
    <row r="264" spans="1:14">
      <c r="A264" s="665" t="s">
        <v>1352</v>
      </c>
      <c r="B264" s="666">
        <v>35</v>
      </c>
      <c r="C264" s="199">
        <v>41865</v>
      </c>
      <c r="D264" s="199">
        <v>41865</v>
      </c>
      <c r="E264" s="668" t="s">
        <v>173</v>
      </c>
      <c r="F264" s="668" t="s">
        <v>1028</v>
      </c>
      <c r="G264" s="669" t="s">
        <v>641</v>
      </c>
      <c r="H264" s="668">
        <v>15</v>
      </c>
      <c r="I264" s="666">
        <v>15</v>
      </c>
      <c r="J264" s="668"/>
      <c r="K264" s="668" t="s">
        <v>671</v>
      </c>
      <c r="L264" s="481">
        <v>2</v>
      </c>
      <c r="M264" s="481">
        <v>8</v>
      </c>
      <c r="N264" s="482">
        <v>41870</v>
      </c>
    </row>
    <row r="265" spans="1:14">
      <c r="A265" s="665" t="s">
        <v>1353</v>
      </c>
      <c r="B265" s="666">
        <v>50</v>
      </c>
      <c r="C265" s="199">
        <v>41865</v>
      </c>
      <c r="D265" s="199">
        <v>41865</v>
      </c>
      <c r="E265" s="667" t="s">
        <v>197</v>
      </c>
      <c r="F265" s="668" t="s">
        <v>1028</v>
      </c>
      <c r="G265" s="669" t="s">
        <v>640</v>
      </c>
      <c r="H265" s="668">
        <v>417</v>
      </c>
      <c r="I265" s="666">
        <v>417</v>
      </c>
      <c r="J265" s="668"/>
      <c r="K265" s="395" t="s">
        <v>671</v>
      </c>
      <c r="L265" s="481">
        <v>6</v>
      </c>
      <c r="M265" s="481">
        <v>42</v>
      </c>
      <c r="N265" s="482">
        <v>41870</v>
      </c>
    </row>
    <row r="266" spans="1:14">
      <c r="A266" s="665" t="s">
        <v>1353</v>
      </c>
      <c r="B266" s="666">
        <v>50</v>
      </c>
      <c r="C266" s="199">
        <v>41865</v>
      </c>
      <c r="D266" s="199">
        <v>41865</v>
      </c>
      <c r="E266" s="668" t="s">
        <v>179</v>
      </c>
      <c r="F266" s="668" t="s">
        <v>1028</v>
      </c>
      <c r="G266" s="668" t="s">
        <v>1029</v>
      </c>
      <c r="H266" s="668">
        <v>233</v>
      </c>
      <c r="I266" s="666">
        <v>233</v>
      </c>
      <c r="J266" s="668"/>
      <c r="K266" s="668" t="s">
        <v>671</v>
      </c>
      <c r="L266" s="481">
        <v>2</v>
      </c>
      <c r="M266" s="481">
        <v>8</v>
      </c>
      <c r="N266" s="482">
        <v>41871</v>
      </c>
    </row>
    <row r="267" spans="1:14">
      <c r="A267" s="665" t="s">
        <v>1353</v>
      </c>
      <c r="B267" s="666">
        <v>50</v>
      </c>
      <c r="C267" s="199">
        <v>41865</v>
      </c>
      <c r="D267" s="199">
        <v>41865</v>
      </c>
      <c r="E267" s="668" t="s">
        <v>225</v>
      </c>
      <c r="F267" s="668" t="s">
        <v>1028</v>
      </c>
      <c r="G267" s="668" t="s">
        <v>639</v>
      </c>
      <c r="H267" s="668">
        <v>13</v>
      </c>
      <c r="I267" s="666">
        <v>13</v>
      </c>
      <c r="J267" s="668" t="s">
        <v>1031</v>
      </c>
      <c r="K267" s="395" t="s">
        <v>671</v>
      </c>
      <c r="L267" s="484">
        <v>5</v>
      </c>
      <c r="M267" s="484">
        <v>35</v>
      </c>
      <c r="N267" s="482">
        <v>41873</v>
      </c>
    </row>
    <row r="268" spans="1:14">
      <c r="A268" s="665" t="s">
        <v>1353</v>
      </c>
      <c r="B268" s="666">
        <v>50</v>
      </c>
      <c r="C268" s="199">
        <v>41865</v>
      </c>
      <c r="D268" s="199">
        <v>41865</v>
      </c>
      <c r="E268" s="668" t="s">
        <v>173</v>
      </c>
      <c r="F268" s="668" t="s">
        <v>1028</v>
      </c>
      <c r="G268" s="669" t="s">
        <v>641</v>
      </c>
      <c r="H268" s="668">
        <v>36</v>
      </c>
      <c r="I268" s="666">
        <v>36</v>
      </c>
      <c r="J268" s="668"/>
      <c r="K268" s="668" t="s">
        <v>671</v>
      </c>
      <c r="L268" s="481">
        <v>2</v>
      </c>
      <c r="M268" s="481">
        <v>8</v>
      </c>
      <c r="N268" s="482">
        <v>41870</v>
      </c>
    </row>
    <row r="269" spans="1:14">
      <c r="A269" s="665" t="s">
        <v>1354</v>
      </c>
      <c r="B269" s="666">
        <v>64</v>
      </c>
      <c r="C269" s="199">
        <v>41898</v>
      </c>
      <c r="D269" s="199">
        <v>41898</v>
      </c>
      <c r="E269" s="667" t="s">
        <v>197</v>
      </c>
      <c r="F269" s="668" t="s">
        <v>1028</v>
      </c>
      <c r="G269" s="669" t="s">
        <v>640</v>
      </c>
      <c r="H269" s="668">
        <v>677</v>
      </c>
      <c r="I269" s="666">
        <v>677</v>
      </c>
      <c r="J269" s="668"/>
      <c r="K269" s="395" t="s">
        <v>671</v>
      </c>
      <c r="L269" s="481">
        <v>6</v>
      </c>
      <c r="M269" s="481">
        <v>42</v>
      </c>
      <c r="N269" s="482">
        <v>41915</v>
      </c>
    </row>
    <row r="270" spans="1:14">
      <c r="A270" s="665" t="s">
        <v>1354</v>
      </c>
      <c r="B270" s="666">
        <v>64</v>
      </c>
      <c r="C270" s="199">
        <v>41898</v>
      </c>
      <c r="D270" s="199">
        <v>41898</v>
      </c>
      <c r="E270" s="668" t="s">
        <v>179</v>
      </c>
      <c r="F270" s="668" t="s">
        <v>1028</v>
      </c>
      <c r="G270" s="668" t="s">
        <v>1029</v>
      </c>
      <c r="H270" s="668">
        <v>167</v>
      </c>
      <c r="I270" s="666">
        <v>167</v>
      </c>
      <c r="J270" s="668"/>
      <c r="K270" s="668" t="s">
        <v>671</v>
      </c>
      <c r="L270" s="481">
        <v>2</v>
      </c>
      <c r="M270" s="481">
        <v>8</v>
      </c>
      <c r="N270" s="482">
        <v>41904</v>
      </c>
    </row>
    <row r="271" spans="1:14">
      <c r="A271" s="665" t="s">
        <v>1354</v>
      </c>
      <c r="B271" s="666">
        <v>64</v>
      </c>
      <c r="C271" s="199">
        <v>41898</v>
      </c>
      <c r="D271" s="199">
        <v>41898</v>
      </c>
      <c r="E271" s="668" t="s">
        <v>225</v>
      </c>
      <c r="F271" s="668" t="s">
        <v>1028</v>
      </c>
      <c r="G271" s="668" t="s">
        <v>639</v>
      </c>
      <c r="H271" s="668">
        <v>9</v>
      </c>
      <c r="I271" s="666">
        <v>9</v>
      </c>
      <c r="J271" s="668" t="s">
        <v>1031</v>
      </c>
      <c r="K271" s="395" t="s">
        <v>671</v>
      </c>
      <c r="L271" s="484">
        <v>5</v>
      </c>
      <c r="M271" s="484">
        <v>35</v>
      </c>
      <c r="N271" s="482">
        <v>41900</v>
      </c>
    </row>
    <row r="272" spans="1:14">
      <c r="A272" s="665" t="s">
        <v>1354</v>
      </c>
      <c r="B272" s="666">
        <v>64</v>
      </c>
      <c r="C272" s="199">
        <v>41898</v>
      </c>
      <c r="D272" s="199">
        <v>41898</v>
      </c>
      <c r="E272" s="668" t="s">
        <v>173</v>
      </c>
      <c r="F272" s="668" t="s">
        <v>1028</v>
      </c>
      <c r="G272" s="669" t="s">
        <v>641</v>
      </c>
      <c r="H272" s="668">
        <v>38</v>
      </c>
      <c r="I272" s="666">
        <v>38</v>
      </c>
      <c r="J272" s="668"/>
      <c r="K272" s="668" t="s">
        <v>671</v>
      </c>
      <c r="L272" s="481">
        <v>2</v>
      </c>
      <c r="M272" s="481">
        <v>8</v>
      </c>
      <c r="N272" s="482">
        <v>41915</v>
      </c>
    </row>
    <row r="273" spans="1:14">
      <c r="A273" s="665" t="s">
        <v>1355</v>
      </c>
      <c r="B273" s="666">
        <v>58</v>
      </c>
      <c r="C273" s="199">
        <v>41898</v>
      </c>
      <c r="D273" s="199">
        <v>41898</v>
      </c>
      <c r="E273" s="667" t="s">
        <v>197</v>
      </c>
      <c r="F273" s="668" t="s">
        <v>1028</v>
      </c>
      <c r="G273" s="669" t="s">
        <v>640</v>
      </c>
      <c r="H273" s="668">
        <v>177</v>
      </c>
      <c r="I273" s="666">
        <v>177</v>
      </c>
      <c r="J273" s="668"/>
      <c r="K273" s="395" t="s">
        <v>671</v>
      </c>
      <c r="L273" s="481">
        <v>6</v>
      </c>
      <c r="M273" s="481">
        <v>42</v>
      </c>
      <c r="N273" s="482">
        <v>41915</v>
      </c>
    </row>
    <row r="274" spans="1:14">
      <c r="A274" s="665" t="s">
        <v>1355</v>
      </c>
      <c r="B274" s="666">
        <v>58</v>
      </c>
      <c r="C274" s="199">
        <v>41898</v>
      </c>
      <c r="D274" s="199">
        <v>41898</v>
      </c>
      <c r="E274" s="668" t="s">
        <v>179</v>
      </c>
      <c r="F274" s="668" t="s">
        <v>1028</v>
      </c>
      <c r="G274" s="668" t="s">
        <v>1029</v>
      </c>
      <c r="H274" s="668">
        <v>111</v>
      </c>
      <c r="I274" s="666">
        <v>111</v>
      </c>
      <c r="J274" s="668"/>
      <c r="K274" s="668" t="s">
        <v>671</v>
      </c>
      <c r="L274" s="481">
        <v>2</v>
      </c>
      <c r="M274" s="481">
        <v>8</v>
      </c>
      <c r="N274" s="482">
        <v>41904</v>
      </c>
    </row>
    <row r="275" spans="1:14">
      <c r="A275" s="665" t="s">
        <v>1355</v>
      </c>
      <c r="B275" s="666">
        <v>58</v>
      </c>
      <c r="C275" s="199">
        <v>41898</v>
      </c>
      <c r="D275" s="199">
        <v>41898</v>
      </c>
      <c r="E275" s="668" t="s">
        <v>225</v>
      </c>
      <c r="F275" s="668" t="s">
        <v>1028</v>
      </c>
      <c r="G275" s="668" t="s">
        <v>639</v>
      </c>
      <c r="H275" s="668">
        <v>5</v>
      </c>
      <c r="I275" s="666"/>
      <c r="J275" s="668" t="s">
        <v>1033</v>
      </c>
      <c r="K275" s="395" t="s">
        <v>671</v>
      </c>
      <c r="L275" s="484">
        <v>5</v>
      </c>
      <c r="M275" s="484">
        <v>35</v>
      </c>
      <c r="N275" s="482">
        <v>41900</v>
      </c>
    </row>
    <row r="276" spans="1:14">
      <c r="A276" s="665" t="s">
        <v>1355</v>
      </c>
      <c r="B276" s="666">
        <v>58</v>
      </c>
      <c r="C276" s="199">
        <v>41898</v>
      </c>
      <c r="D276" s="199">
        <v>41898</v>
      </c>
      <c r="E276" s="668" t="s">
        <v>173</v>
      </c>
      <c r="F276" s="668" t="s">
        <v>1028</v>
      </c>
      <c r="G276" s="669" t="s">
        <v>641</v>
      </c>
      <c r="H276" s="668">
        <v>2</v>
      </c>
      <c r="I276" s="666"/>
      <c r="J276" s="668" t="s">
        <v>1033</v>
      </c>
      <c r="K276" s="668" t="s">
        <v>671</v>
      </c>
      <c r="L276" s="481">
        <v>2</v>
      </c>
      <c r="M276" s="481">
        <v>8</v>
      </c>
      <c r="N276" s="482">
        <v>41915</v>
      </c>
    </row>
    <row r="277" spans="1:14">
      <c r="A277" s="665" t="s">
        <v>1356</v>
      </c>
      <c r="B277" s="666">
        <v>25</v>
      </c>
      <c r="C277" s="199">
        <v>41898</v>
      </c>
      <c r="D277" s="199">
        <v>41898</v>
      </c>
      <c r="E277" s="667" t="s">
        <v>197</v>
      </c>
      <c r="F277" s="668" t="s">
        <v>1028</v>
      </c>
      <c r="G277" s="669" t="s">
        <v>640</v>
      </c>
      <c r="H277" s="668">
        <v>101</v>
      </c>
      <c r="I277" s="666">
        <v>101</v>
      </c>
      <c r="J277" s="668"/>
      <c r="K277" s="395" t="s">
        <v>671</v>
      </c>
      <c r="L277" s="481">
        <v>6</v>
      </c>
      <c r="M277" s="481">
        <v>42</v>
      </c>
      <c r="N277" s="482">
        <v>41915</v>
      </c>
    </row>
    <row r="278" spans="1:14">
      <c r="A278" s="665" t="s">
        <v>1356</v>
      </c>
      <c r="B278" s="666">
        <v>25</v>
      </c>
      <c r="C278" s="199">
        <v>41898</v>
      </c>
      <c r="D278" s="199">
        <v>41898</v>
      </c>
      <c r="E278" s="668" t="s">
        <v>179</v>
      </c>
      <c r="F278" s="668" t="s">
        <v>1028</v>
      </c>
      <c r="G278" s="668" t="s">
        <v>1029</v>
      </c>
      <c r="H278" s="668">
        <v>56</v>
      </c>
      <c r="I278" s="666">
        <v>56</v>
      </c>
      <c r="J278" s="668"/>
      <c r="K278" s="668" t="s">
        <v>671</v>
      </c>
      <c r="L278" s="481">
        <v>2</v>
      </c>
      <c r="M278" s="481">
        <v>8</v>
      </c>
      <c r="N278" s="482">
        <v>41904</v>
      </c>
    </row>
    <row r="279" spans="1:14">
      <c r="A279" s="665" t="s">
        <v>1356</v>
      </c>
      <c r="B279" s="666">
        <v>25</v>
      </c>
      <c r="C279" s="199">
        <v>41898</v>
      </c>
      <c r="D279" s="199">
        <v>41898</v>
      </c>
      <c r="E279" s="668" t="s">
        <v>225</v>
      </c>
      <c r="F279" s="668" t="s">
        <v>1028</v>
      </c>
      <c r="G279" s="668" t="s">
        <v>639</v>
      </c>
      <c r="H279" s="668">
        <v>5</v>
      </c>
      <c r="I279" s="666"/>
      <c r="J279" s="668" t="s">
        <v>1033</v>
      </c>
      <c r="K279" s="395" t="s">
        <v>671</v>
      </c>
      <c r="L279" s="484">
        <v>5</v>
      </c>
      <c r="M279" s="484">
        <v>35</v>
      </c>
      <c r="N279" s="482">
        <v>41900</v>
      </c>
    </row>
    <row r="280" spans="1:14">
      <c r="A280" s="665" t="s">
        <v>1356</v>
      </c>
      <c r="B280" s="666">
        <v>25</v>
      </c>
      <c r="C280" s="199">
        <v>41898</v>
      </c>
      <c r="D280" s="199">
        <v>41898</v>
      </c>
      <c r="E280" s="668" t="s">
        <v>173</v>
      </c>
      <c r="F280" s="668" t="s">
        <v>1028</v>
      </c>
      <c r="G280" s="669" t="s">
        <v>641</v>
      </c>
      <c r="H280" s="668">
        <v>4</v>
      </c>
      <c r="I280" s="666">
        <v>4</v>
      </c>
      <c r="J280" s="668" t="s">
        <v>1031</v>
      </c>
      <c r="K280" s="668" t="s">
        <v>671</v>
      </c>
      <c r="L280" s="481">
        <v>2</v>
      </c>
      <c r="M280" s="481">
        <v>8</v>
      </c>
      <c r="N280" s="482">
        <v>41915</v>
      </c>
    </row>
    <row r="281" spans="1:14">
      <c r="A281" s="665" t="s">
        <v>1357</v>
      </c>
      <c r="B281" s="666" t="s">
        <v>703</v>
      </c>
      <c r="C281" s="199">
        <v>41898</v>
      </c>
      <c r="D281" s="199">
        <v>41898</v>
      </c>
      <c r="E281" s="667" t="s">
        <v>197</v>
      </c>
      <c r="F281" s="668" t="s">
        <v>1028</v>
      </c>
      <c r="G281" s="669" t="s">
        <v>640</v>
      </c>
      <c r="H281" s="668">
        <v>53</v>
      </c>
      <c r="I281" s="666">
        <v>53</v>
      </c>
      <c r="J281" s="668"/>
      <c r="K281" s="395" t="s">
        <v>671</v>
      </c>
      <c r="L281" s="481">
        <v>6</v>
      </c>
      <c r="M281" s="481">
        <v>42</v>
      </c>
      <c r="N281" s="482">
        <v>41915</v>
      </c>
    </row>
    <row r="282" spans="1:14">
      <c r="A282" s="665" t="s">
        <v>1357</v>
      </c>
      <c r="B282" s="666" t="s">
        <v>703</v>
      </c>
      <c r="C282" s="199">
        <v>41898</v>
      </c>
      <c r="D282" s="199">
        <v>41898</v>
      </c>
      <c r="E282" s="668" t="s">
        <v>179</v>
      </c>
      <c r="F282" s="668" t="s">
        <v>1028</v>
      </c>
      <c r="G282" s="668" t="s">
        <v>1029</v>
      </c>
      <c r="H282" s="668">
        <v>63</v>
      </c>
      <c r="I282" s="666">
        <v>63</v>
      </c>
      <c r="J282" s="668"/>
      <c r="K282" s="668" t="s">
        <v>671</v>
      </c>
      <c r="L282" s="481">
        <v>2</v>
      </c>
      <c r="M282" s="481">
        <v>8</v>
      </c>
      <c r="N282" s="482">
        <v>41904</v>
      </c>
    </row>
    <row r="283" spans="1:14">
      <c r="A283" s="665" t="s">
        <v>1357</v>
      </c>
      <c r="B283" s="666" t="s">
        <v>703</v>
      </c>
      <c r="C283" s="199">
        <v>41898</v>
      </c>
      <c r="D283" s="199">
        <v>41898</v>
      </c>
      <c r="E283" s="668" t="s">
        <v>225</v>
      </c>
      <c r="F283" s="668" t="s">
        <v>1028</v>
      </c>
      <c r="G283" s="668" t="s">
        <v>639</v>
      </c>
      <c r="H283" s="668">
        <v>5</v>
      </c>
      <c r="I283" s="666"/>
      <c r="J283" s="668" t="s">
        <v>1033</v>
      </c>
      <c r="K283" s="395" t="s">
        <v>671</v>
      </c>
      <c r="L283" s="484">
        <v>5</v>
      </c>
      <c r="M283" s="484">
        <v>35</v>
      </c>
      <c r="N283" s="482">
        <v>41900</v>
      </c>
    </row>
    <row r="284" spans="1:14">
      <c r="A284" s="665" t="s">
        <v>1357</v>
      </c>
      <c r="B284" s="666" t="s">
        <v>703</v>
      </c>
      <c r="C284" s="199">
        <v>41898</v>
      </c>
      <c r="D284" s="199">
        <v>41898</v>
      </c>
      <c r="E284" s="668" t="s">
        <v>173</v>
      </c>
      <c r="F284" s="668" t="s">
        <v>1028</v>
      </c>
      <c r="G284" s="669" t="s">
        <v>641</v>
      </c>
      <c r="H284" s="668">
        <v>7</v>
      </c>
      <c r="I284" s="666">
        <v>7</v>
      </c>
      <c r="J284" s="668" t="s">
        <v>1031</v>
      </c>
      <c r="K284" s="668" t="s">
        <v>671</v>
      </c>
      <c r="L284" s="481">
        <v>2</v>
      </c>
      <c r="M284" s="481">
        <v>8</v>
      </c>
      <c r="N284" s="482">
        <v>41915</v>
      </c>
    </row>
    <row r="285" spans="1:14">
      <c r="A285" s="668" t="s">
        <v>1358</v>
      </c>
      <c r="B285" s="666" t="s">
        <v>702</v>
      </c>
      <c r="C285" s="199">
        <v>41898</v>
      </c>
      <c r="D285" s="199">
        <v>41898</v>
      </c>
      <c r="E285" s="667" t="s">
        <v>197</v>
      </c>
      <c r="F285" s="668" t="s">
        <v>1028</v>
      </c>
      <c r="G285" s="669" t="s">
        <v>640</v>
      </c>
      <c r="H285" s="668">
        <v>93</v>
      </c>
      <c r="I285" s="666">
        <v>93</v>
      </c>
      <c r="J285" s="668"/>
      <c r="K285" s="395" t="s">
        <v>671</v>
      </c>
      <c r="L285" s="481">
        <v>6</v>
      </c>
      <c r="M285" s="481">
        <v>42</v>
      </c>
      <c r="N285" s="482">
        <v>41915</v>
      </c>
    </row>
    <row r="286" spans="1:14">
      <c r="A286" s="668" t="s">
        <v>1358</v>
      </c>
      <c r="B286" s="666" t="s">
        <v>702</v>
      </c>
      <c r="C286" s="199">
        <v>41898</v>
      </c>
      <c r="D286" s="199">
        <v>41898</v>
      </c>
      <c r="E286" s="668" t="s">
        <v>179</v>
      </c>
      <c r="F286" s="668" t="s">
        <v>1028</v>
      </c>
      <c r="G286" s="668" t="s">
        <v>1029</v>
      </c>
      <c r="H286" s="668">
        <v>56</v>
      </c>
      <c r="I286" s="666">
        <v>56</v>
      </c>
      <c r="J286" s="668"/>
      <c r="K286" s="668" t="s">
        <v>671</v>
      </c>
      <c r="L286" s="481">
        <v>2</v>
      </c>
      <c r="M286" s="481">
        <v>8</v>
      </c>
      <c r="N286" s="482">
        <v>41904</v>
      </c>
    </row>
    <row r="287" spans="1:14">
      <c r="A287" s="668" t="s">
        <v>1358</v>
      </c>
      <c r="B287" s="666" t="s">
        <v>702</v>
      </c>
      <c r="C287" s="199">
        <v>41898</v>
      </c>
      <c r="D287" s="199">
        <v>41898</v>
      </c>
      <c r="E287" s="668" t="s">
        <v>225</v>
      </c>
      <c r="F287" s="668" t="s">
        <v>1028</v>
      </c>
      <c r="G287" s="668" t="s">
        <v>639</v>
      </c>
      <c r="H287" s="668">
        <v>6</v>
      </c>
      <c r="I287" s="666">
        <v>6</v>
      </c>
      <c r="J287" s="668" t="s">
        <v>1031</v>
      </c>
      <c r="K287" s="395" t="s">
        <v>671</v>
      </c>
      <c r="L287" s="484">
        <v>5</v>
      </c>
      <c r="M287" s="484">
        <v>35</v>
      </c>
      <c r="N287" s="482">
        <v>41900</v>
      </c>
    </row>
    <row r="288" spans="1:14">
      <c r="A288" s="668" t="s">
        <v>1358</v>
      </c>
      <c r="B288" s="666" t="s">
        <v>702</v>
      </c>
      <c r="C288" s="199">
        <v>41898</v>
      </c>
      <c r="D288" s="199">
        <v>41898</v>
      </c>
      <c r="E288" s="668" t="s">
        <v>173</v>
      </c>
      <c r="F288" s="668" t="s">
        <v>1028</v>
      </c>
      <c r="G288" s="669" t="s">
        <v>641</v>
      </c>
      <c r="H288" s="668">
        <v>25</v>
      </c>
      <c r="I288" s="666">
        <v>25</v>
      </c>
      <c r="J288" s="668"/>
      <c r="K288" s="668" t="s">
        <v>671</v>
      </c>
      <c r="L288" s="481">
        <v>2</v>
      </c>
      <c r="M288" s="481">
        <v>8</v>
      </c>
      <c r="N288" s="482">
        <v>41915</v>
      </c>
    </row>
    <row r="289" spans="1:14">
      <c r="A289" s="665" t="s">
        <v>1359</v>
      </c>
      <c r="B289" s="666">
        <v>5</v>
      </c>
      <c r="C289" s="199">
        <v>41898</v>
      </c>
      <c r="D289" s="199">
        <v>41898</v>
      </c>
      <c r="E289" s="667" t="s">
        <v>197</v>
      </c>
      <c r="F289" s="668" t="s">
        <v>1028</v>
      </c>
      <c r="G289" s="669" t="s">
        <v>640</v>
      </c>
      <c r="H289" s="668">
        <v>140</v>
      </c>
      <c r="I289" s="666">
        <v>140</v>
      </c>
      <c r="J289" s="668"/>
      <c r="K289" s="395" t="s">
        <v>671</v>
      </c>
      <c r="L289" s="481">
        <v>6</v>
      </c>
      <c r="M289" s="481">
        <v>42</v>
      </c>
      <c r="N289" s="482">
        <v>41915</v>
      </c>
    </row>
    <row r="290" spans="1:14">
      <c r="A290" s="665" t="s">
        <v>1359</v>
      </c>
      <c r="B290" s="666">
        <v>5</v>
      </c>
      <c r="C290" s="199">
        <v>41898</v>
      </c>
      <c r="D290" s="199">
        <v>41898</v>
      </c>
      <c r="E290" s="668" t="s">
        <v>179</v>
      </c>
      <c r="F290" s="668" t="s">
        <v>1028</v>
      </c>
      <c r="G290" s="668" t="s">
        <v>1029</v>
      </c>
      <c r="H290" s="668">
        <v>48</v>
      </c>
      <c r="I290" s="666">
        <v>48</v>
      </c>
      <c r="J290" s="668"/>
      <c r="K290" s="668" t="s">
        <v>671</v>
      </c>
      <c r="L290" s="481">
        <v>2</v>
      </c>
      <c r="M290" s="481">
        <v>8</v>
      </c>
      <c r="N290" s="482">
        <v>41904</v>
      </c>
    </row>
    <row r="291" spans="1:14">
      <c r="A291" s="665" t="s">
        <v>1359</v>
      </c>
      <c r="B291" s="666">
        <v>5</v>
      </c>
      <c r="C291" s="199">
        <v>41898</v>
      </c>
      <c r="D291" s="199">
        <v>41898</v>
      </c>
      <c r="E291" s="668" t="s">
        <v>225</v>
      </c>
      <c r="F291" s="668" t="s">
        <v>1028</v>
      </c>
      <c r="G291" s="668" t="s">
        <v>639</v>
      </c>
      <c r="H291" s="668">
        <v>20</v>
      </c>
      <c r="I291" s="666">
        <v>20</v>
      </c>
      <c r="J291" s="668" t="s">
        <v>1031</v>
      </c>
      <c r="K291" s="395" t="s">
        <v>671</v>
      </c>
      <c r="L291" s="484">
        <v>5</v>
      </c>
      <c r="M291" s="484">
        <v>35</v>
      </c>
      <c r="N291" s="482">
        <v>41900</v>
      </c>
    </row>
    <row r="292" spans="1:14">
      <c r="A292" s="665" t="s">
        <v>1359</v>
      </c>
      <c r="B292" s="666">
        <v>5</v>
      </c>
      <c r="C292" s="199">
        <v>41898</v>
      </c>
      <c r="D292" s="199">
        <v>41898</v>
      </c>
      <c r="E292" s="668" t="s">
        <v>173</v>
      </c>
      <c r="F292" s="668" t="s">
        <v>1028</v>
      </c>
      <c r="G292" s="669" t="s">
        <v>641</v>
      </c>
      <c r="H292" s="668">
        <v>6</v>
      </c>
      <c r="I292" s="666">
        <v>6</v>
      </c>
      <c r="J292" s="668" t="s">
        <v>1031</v>
      </c>
      <c r="K292" s="668" t="s">
        <v>671</v>
      </c>
      <c r="L292" s="481">
        <v>2</v>
      </c>
      <c r="M292" s="481">
        <v>8</v>
      </c>
      <c r="N292" s="482">
        <v>41915</v>
      </c>
    </row>
    <row r="293" spans="1:14">
      <c r="A293" s="665" t="s">
        <v>1360</v>
      </c>
      <c r="B293" s="666" t="s">
        <v>308</v>
      </c>
      <c r="C293" s="199">
        <v>41898</v>
      </c>
      <c r="D293" s="199">
        <v>41898</v>
      </c>
      <c r="E293" s="667" t="s">
        <v>197</v>
      </c>
      <c r="F293" s="668" t="s">
        <v>1028</v>
      </c>
      <c r="G293" s="669" t="s">
        <v>640</v>
      </c>
      <c r="H293" s="668">
        <v>460</v>
      </c>
      <c r="I293" s="666">
        <v>460</v>
      </c>
      <c r="J293" s="668"/>
      <c r="K293" s="395" t="s">
        <v>671</v>
      </c>
      <c r="L293" s="481">
        <v>6</v>
      </c>
      <c r="M293" s="481">
        <v>42</v>
      </c>
      <c r="N293" s="482">
        <v>41915</v>
      </c>
    </row>
    <row r="294" spans="1:14">
      <c r="A294" s="665" t="s">
        <v>1360</v>
      </c>
      <c r="B294" s="666" t="s">
        <v>308</v>
      </c>
      <c r="C294" s="199">
        <v>41898</v>
      </c>
      <c r="D294" s="199">
        <v>41898</v>
      </c>
      <c r="E294" s="668" t="s">
        <v>179</v>
      </c>
      <c r="F294" s="668" t="s">
        <v>1028</v>
      </c>
      <c r="G294" s="668" t="s">
        <v>1029</v>
      </c>
      <c r="H294" s="668">
        <v>83</v>
      </c>
      <c r="I294" s="666">
        <v>83</v>
      </c>
      <c r="J294" s="668"/>
      <c r="K294" s="668" t="s">
        <v>671</v>
      </c>
      <c r="L294" s="481">
        <v>2</v>
      </c>
      <c r="M294" s="481">
        <v>8</v>
      </c>
      <c r="N294" s="482">
        <v>41904</v>
      </c>
    </row>
    <row r="295" spans="1:14">
      <c r="A295" s="665" t="s">
        <v>1360</v>
      </c>
      <c r="B295" s="666" t="s">
        <v>308</v>
      </c>
      <c r="C295" s="199">
        <v>41898</v>
      </c>
      <c r="D295" s="199">
        <v>41898</v>
      </c>
      <c r="E295" s="668" t="s">
        <v>225</v>
      </c>
      <c r="F295" s="668" t="s">
        <v>1028</v>
      </c>
      <c r="G295" s="668" t="s">
        <v>639</v>
      </c>
      <c r="H295" s="668">
        <v>88</v>
      </c>
      <c r="I295" s="666">
        <v>88</v>
      </c>
      <c r="J295" s="668"/>
      <c r="K295" s="395" t="s">
        <v>671</v>
      </c>
      <c r="L295" s="484">
        <v>5</v>
      </c>
      <c r="M295" s="484">
        <v>35</v>
      </c>
      <c r="N295" s="482">
        <v>41900</v>
      </c>
    </row>
    <row r="296" spans="1:14">
      <c r="A296" s="665" t="s">
        <v>1360</v>
      </c>
      <c r="B296" s="666" t="s">
        <v>308</v>
      </c>
      <c r="C296" s="199">
        <v>41898</v>
      </c>
      <c r="D296" s="199">
        <v>41898</v>
      </c>
      <c r="E296" s="668" t="s">
        <v>173</v>
      </c>
      <c r="F296" s="668" t="s">
        <v>1028</v>
      </c>
      <c r="G296" s="669" t="s">
        <v>641</v>
      </c>
      <c r="H296" s="668">
        <v>33</v>
      </c>
      <c r="I296" s="666">
        <v>33</v>
      </c>
      <c r="J296" s="668"/>
      <c r="K296" s="668" t="s">
        <v>671</v>
      </c>
      <c r="L296" s="481">
        <v>2</v>
      </c>
      <c r="M296" s="481">
        <v>8</v>
      </c>
      <c r="N296" s="482">
        <v>41915</v>
      </c>
    </row>
    <row r="297" spans="1:14">
      <c r="A297" s="665" t="s">
        <v>1361</v>
      </c>
      <c r="B297" s="666">
        <v>32</v>
      </c>
      <c r="C297" s="199">
        <v>41898</v>
      </c>
      <c r="D297" s="199">
        <v>41898</v>
      </c>
      <c r="E297" s="667" t="s">
        <v>197</v>
      </c>
      <c r="F297" s="668" t="s">
        <v>1028</v>
      </c>
      <c r="G297" s="669" t="s">
        <v>640</v>
      </c>
      <c r="H297" s="668">
        <v>608</v>
      </c>
      <c r="I297" s="666">
        <v>608</v>
      </c>
      <c r="J297" s="668"/>
      <c r="K297" s="395" t="s">
        <v>671</v>
      </c>
      <c r="L297" s="481">
        <v>6</v>
      </c>
      <c r="M297" s="481">
        <v>42</v>
      </c>
      <c r="N297" s="482">
        <v>41915</v>
      </c>
    </row>
    <row r="298" spans="1:14">
      <c r="A298" s="665" t="s">
        <v>1361</v>
      </c>
      <c r="B298" s="666">
        <v>32</v>
      </c>
      <c r="C298" s="199">
        <v>41898</v>
      </c>
      <c r="D298" s="199">
        <v>41898</v>
      </c>
      <c r="E298" s="668" t="s">
        <v>179</v>
      </c>
      <c r="F298" s="668" t="s">
        <v>1028</v>
      </c>
      <c r="G298" s="668" t="s">
        <v>1029</v>
      </c>
      <c r="H298" s="668">
        <v>272</v>
      </c>
      <c r="I298" s="666">
        <v>272</v>
      </c>
      <c r="J298" s="668"/>
      <c r="K298" s="395" t="s">
        <v>671</v>
      </c>
      <c r="L298" s="481">
        <v>2</v>
      </c>
      <c r="M298" s="481">
        <v>8</v>
      </c>
      <c r="N298" s="482">
        <v>41904</v>
      </c>
    </row>
    <row r="299" spans="1:14">
      <c r="A299" s="665" t="s">
        <v>1361</v>
      </c>
      <c r="B299" s="666">
        <v>32</v>
      </c>
      <c r="C299" s="199">
        <v>41898</v>
      </c>
      <c r="D299" s="199">
        <v>41898</v>
      </c>
      <c r="E299" s="668" t="s">
        <v>225</v>
      </c>
      <c r="F299" s="668" t="s">
        <v>1028</v>
      </c>
      <c r="G299" s="668" t="s">
        <v>639</v>
      </c>
      <c r="H299" s="668">
        <v>10</v>
      </c>
      <c r="I299" s="666">
        <v>10</v>
      </c>
      <c r="J299" s="668" t="s">
        <v>1031</v>
      </c>
      <c r="K299" s="668" t="s">
        <v>671</v>
      </c>
      <c r="L299" s="484">
        <v>5</v>
      </c>
      <c r="M299" s="484">
        <v>35</v>
      </c>
      <c r="N299" s="482">
        <v>41900</v>
      </c>
    </row>
    <row r="300" spans="1:14">
      <c r="A300" s="665" t="s">
        <v>1361</v>
      </c>
      <c r="B300" s="666">
        <v>32</v>
      </c>
      <c r="C300" s="199">
        <v>41898</v>
      </c>
      <c r="D300" s="199">
        <v>41898</v>
      </c>
      <c r="E300" s="668" t="s">
        <v>173</v>
      </c>
      <c r="F300" s="668" t="s">
        <v>1028</v>
      </c>
      <c r="G300" s="669" t="s">
        <v>641</v>
      </c>
      <c r="H300" s="668">
        <v>82</v>
      </c>
      <c r="I300" s="666">
        <v>82</v>
      </c>
      <c r="J300" s="668"/>
      <c r="K300" s="668" t="s">
        <v>671</v>
      </c>
      <c r="L300" s="481">
        <v>2</v>
      </c>
      <c r="M300" s="481">
        <v>8</v>
      </c>
      <c r="N300" s="482">
        <v>41915</v>
      </c>
    </row>
    <row r="301" spans="1:14">
      <c r="A301" s="665" t="s">
        <v>1362</v>
      </c>
      <c r="B301" s="666">
        <v>9</v>
      </c>
      <c r="C301" s="199">
        <v>41898</v>
      </c>
      <c r="D301" s="199">
        <v>41898</v>
      </c>
      <c r="E301" s="667" t="s">
        <v>197</v>
      </c>
      <c r="F301" s="668" t="s">
        <v>1028</v>
      </c>
      <c r="G301" s="669" t="s">
        <v>640</v>
      </c>
      <c r="H301" s="668">
        <v>253</v>
      </c>
      <c r="I301" s="666">
        <v>253</v>
      </c>
      <c r="J301" s="668"/>
      <c r="K301" s="395" t="s">
        <v>671</v>
      </c>
      <c r="L301" s="481">
        <v>6</v>
      </c>
      <c r="M301" s="481">
        <v>42</v>
      </c>
      <c r="N301" s="482">
        <v>41915</v>
      </c>
    </row>
    <row r="302" spans="1:14">
      <c r="A302" s="665" t="s">
        <v>1362</v>
      </c>
      <c r="B302" s="666">
        <v>9</v>
      </c>
      <c r="C302" s="199">
        <v>41898</v>
      </c>
      <c r="D302" s="199">
        <v>41898</v>
      </c>
      <c r="E302" s="668" t="s">
        <v>179</v>
      </c>
      <c r="F302" s="668" t="s">
        <v>1028</v>
      </c>
      <c r="G302" s="668" t="s">
        <v>1029</v>
      </c>
      <c r="H302" s="668">
        <v>96</v>
      </c>
      <c r="I302" s="666">
        <v>96</v>
      </c>
      <c r="J302" s="668"/>
      <c r="K302" s="668" t="s">
        <v>671</v>
      </c>
      <c r="L302" s="481">
        <v>2</v>
      </c>
      <c r="M302" s="481">
        <v>8</v>
      </c>
      <c r="N302" s="482">
        <v>41904</v>
      </c>
    </row>
    <row r="303" spans="1:14">
      <c r="A303" s="665" t="s">
        <v>1362</v>
      </c>
      <c r="B303" s="666">
        <v>9</v>
      </c>
      <c r="C303" s="199">
        <v>41898</v>
      </c>
      <c r="D303" s="199">
        <v>41898</v>
      </c>
      <c r="E303" s="668" t="s">
        <v>225</v>
      </c>
      <c r="F303" s="668" t="s">
        <v>1028</v>
      </c>
      <c r="G303" s="668" t="s">
        <v>639</v>
      </c>
      <c r="H303" s="668">
        <v>18</v>
      </c>
      <c r="I303" s="666">
        <v>18</v>
      </c>
      <c r="J303" s="668" t="s">
        <v>1031</v>
      </c>
      <c r="K303" s="668" t="s">
        <v>671</v>
      </c>
      <c r="L303" s="484">
        <v>5</v>
      </c>
      <c r="M303" s="484">
        <v>35</v>
      </c>
      <c r="N303" s="482">
        <v>41900</v>
      </c>
    </row>
    <row r="304" spans="1:14">
      <c r="A304" s="665" t="s">
        <v>1362</v>
      </c>
      <c r="B304" s="666">
        <v>9</v>
      </c>
      <c r="C304" s="199">
        <v>41898</v>
      </c>
      <c r="D304" s="199">
        <v>41898</v>
      </c>
      <c r="E304" s="668" t="s">
        <v>173</v>
      </c>
      <c r="F304" s="668" t="s">
        <v>1028</v>
      </c>
      <c r="G304" s="669" t="s">
        <v>641</v>
      </c>
      <c r="H304" s="668">
        <v>18</v>
      </c>
      <c r="I304" s="666">
        <v>18</v>
      </c>
      <c r="J304" s="668"/>
      <c r="K304" s="668" t="s">
        <v>671</v>
      </c>
      <c r="L304" s="481">
        <v>2</v>
      </c>
      <c r="M304" s="481">
        <v>8</v>
      </c>
      <c r="N304" s="482">
        <v>41915</v>
      </c>
    </row>
    <row r="305" spans="1:14">
      <c r="A305" s="665" t="s">
        <v>1363</v>
      </c>
      <c r="B305" s="666">
        <v>12</v>
      </c>
      <c r="C305" s="199">
        <v>41898</v>
      </c>
      <c r="D305" s="199">
        <v>41898</v>
      </c>
      <c r="E305" s="667" t="s">
        <v>197</v>
      </c>
      <c r="F305" s="668" t="s">
        <v>1028</v>
      </c>
      <c r="G305" s="669" t="s">
        <v>640</v>
      </c>
      <c r="H305" s="668">
        <v>245</v>
      </c>
      <c r="I305" s="666">
        <v>245</v>
      </c>
      <c r="J305" s="668"/>
      <c r="K305" s="395" t="s">
        <v>671</v>
      </c>
      <c r="L305" s="481">
        <v>6</v>
      </c>
      <c r="M305" s="481">
        <v>42</v>
      </c>
      <c r="N305" s="482">
        <v>41915</v>
      </c>
    </row>
    <row r="306" spans="1:14">
      <c r="A306" s="665" t="s">
        <v>1363</v>
      </c>
      <c r="B306" s="666">
        <v>12</v>
      </c>
      <c r="C306" s="199">
        <v>41898</v>
      </c>
      <c r="D306" s="199">
        <v>41898</v>
      </c>
      <c r="E306" s="668" t="s">
        <v>179</v>
      </c>
      <c r="F306" s="668" t="s">
        <v>1028</v>
      </c>
      <c r="G306" s="668" t="s">
        <v>1029</v>
      </c>
      <c r="H306" s="668">
        <v>142</v>
      </c>
      <c r="I306" s="666">
        <v>142</v>
      </c>
      <c r="J306" s="668"/>
      <c r="K306" s="668" t="s">
        <v>671</v>
      </c>
      <c r="L306" s="481">
        <v>2</v>
      </c>
      <c r="M306" s="481">
        <v>8</v>
      </c>
      <c r="N306" s="482">
        <v>41904</v>
      </c>
    </row>
    <row r="307" spans="1:14">
      <c r="A307" s="665" t="s">
        <v>1363</v>
      </c>
      <c r="B307" s="666">
        <v>12</v>
      </c>
      <c r="C307" s="199">
        <v>41898</v>
      </c>
      <c r="D307" s="199">
        <v>41898</v>
      </c>
      <c r="E307" s="668" t="s">
        <v>225</v>
      </c>
      <c r="F307" s="668" t="s">
        <v>1028</v>
      </c>
      <c r="G307" s="668" t="s">
        <v>639</v>
      </c>
      <c r="H307" s="668">
        <v>13</v>
      </c>
      <c r="I307" s="666">
        <v>13</v>
      </c>
      <c r="J307" s="668" t="s">
        <v>1031</v>
      </c>
      <c r="K307" s="395" t="s">
        <v>671</v>
      </c>
      <c r="L307" s="484">
        <v>5</v>
      </c>
      <c r="M307" s="484">
        <v>35</v>
      </c>
      <c r="N307" s="482">
        <v>41900</v>
      </c>
    </row>
    <row r="308" spans="1:14">
      <c r="A308" s="665" t="s">
        <v>1363</v>
      </c>
      <c r="B308" s="666">
        <v>12</v>
      </c>
      <c r="C308" s="199">
        <v>41898</v>
      </c>
      <c r="D308" s="199">
        <v>41898</v>
      </c>
      <c r="E308" s="668" t="s">
        <v>173</v>
      </c>
      <c r="F308" s="668" t="s">
        <v>1028</v>
      </c>
      <c r="G308" s="669" t="s">
        <v>641</v>
      </c>
      <c r="H308" s="668">
        <v>15</v>
      </c>
      <c r="I308" s="666">
        <v>15</v>
      </c>
      <c r="J308" s="668"/>
      <c r="K308" s="668" t="s">
        <v>671</v>
      </c>
      <c r="L308" s="481">
        <v>2</v>
      </c>
      <c r="M308" s="481">
        <v>8</v>
      </c>
      <c r="N308" s="482">
        <v>41915</v>
      </c>
    </row>
    <row r="309" spans="1:14">
      <c r="A309" s="665" t="s">
        <v>1364</v>
      </c>
      <c r="B309" s="666" t="s">
        <v>309</v>
      </c>
      <c r="C309" s="199">
        <v>41898</v>
      </c>
      <c r="D309" s="199">
        <v>41898</v>
      </c>
      <c r="E309" s="667" t="s">
        <v>197</v>
      </c>
      <c r="F309" s="668" t="s">
        <v>1028</v>
      </c>
      <c r="G309" s="669" t="s">
        <v>640</v>
      </c>
      <c r="H309" s="668">
        <v>263</v>
      </c>
      <c r="I309" s="666">
        <v>263</v>
      </c>
      <c r="J309" s="668"/>
      <c r="K309" s="395" t="s">
        <v>671</v>
      </c>
      <c r="L309" s="481">
        <v>6</v>
      </c>
      <c r="M309" s="481">
        <v>42</v>
      </c>
      <c r="N309" s="482">
        <v>41915</v>
      </c>
    </row>
    <row r="310" spans="1:14">
      <c r="A310" s="665" t="s">
        <v>1364</v>
      </c>
      <c r="B310" s="666" t="s">
        <v>309</v>
      </c>
      <c r="C310" s="199">
        <v>41898</v>
      </c>
      <c r="D310" s="199">
        <v>41898</v>
      </c>
      <c r="E310" s="668" t="s">
        <v>179</v>
      </c>
      <c r="F310" s="668" t="s">
        <v>1028</v>
      </c>
      <c r="G310" s="668" t="s">
        <v>1029</v>
      </c>
      <c r="H310" s="668">
        <v>192</v>
      </c>
      <c r="I310" s="666">
        <v>192</v>
      </c>
      <c r="J310" s="668"/>
      <c r="K310" s="668" t="s">
        <v>671</v>
      </c>
      <c r="L310" s="481">
        <v>2</v>
      </c>
      <c r="M310" s="481">
        <v>8</v>
      </c>
      <c r="N310" s="482">
        <v>41904</v>
      </c>
    </row>
    <row r="311" spans="1:14">
      <c r="A311" s="665" t="s">
        <v>1364</v>
      </c>
      <c r="B311" s="666" t="s">
        <v>309</v>
      </c>
      <c r="C311" s="199">
        <v>41898</v>
      </c>
      <c r="D311" s="199">
        <v>41898</v>
      </c>
      <c r="E311" s="668" t="s">
        <v>225</v>
      </c>
      <c r="F311" s="668" t="s">
        <v>1028</v>
      </c>
      <c r="G311" s="668" t="s">
        <v>639</v>
      </c>
      <c r="H311" s="668">
        <v>19</v>
      </c>
      <c r="I311" s="666">
        <v>19</v>
      </c>
      <c r="J311" s="668" t="s">
        <v>1031</v>
      </c>
      <c r="K311" s="395" t="s">
        <v>671</v>
      </c>
      <c r="L311" s="484">
        <v>5</v>
      </c>
      <c r="M311" s="484">
        <v>35</v>
      </c>
      <c r="N311" s="482">
        <v>41900</v>
      </c>
    </row>
    <row r="312" spans="1:14">
      <c r="A312" s="665" t="s">
        <v>1364</v>
      </c>
      <c r="B312" s="666" t="s">
        <v>309</v>
      </c>
      <c r="C312" s="199">
        <v>41898</v>
      </c>
      <c r="D312" s="199">
        <v>41898</v>
      </c>
      <c r="E312" s="668" t="s">
        <v>173</v>
      </c>
      <c r="F312" s="668" t="s">
        <v>1028</v>
      </c>
      <c r="G312" s="669" t="s">
        <v>641</v>
      </c>
      <c r="H312" s="668">
        <v>20</v>
      </c>
      <c r="I312" s="666">
        <v>20</v>
      </c>
      <c r="J312" s="668"/>
      <c r="K312" s="668" t="s">
        <v>671</v>
      </c>
      <c r="L312" s="481">
        <v>2</v>
      </c>
      <c r="M312" s="481">
        <v>8</v>
      </c>
      <c r="N312" s="482">
        <v>41915</v>
      </c>
    </row>
    <row r="313" spans="1:14">
      <c r="A313" s="665" t="s">
        <v>1365</v>
      </c>
      <c r="B313" s="666" t="s">
        <v>704</v>
      </c>
      <c r="C313" s="199">
        <v>41898</v>
      </c>
      <c r="D313" s="199">
        <v>41898</v>
      </c>
      <c r="E313" s="667" t="s">
        <v>197</v>
      </c>
      <c r="F313" s="668" t="s">
        <v>1028</v>
      </c>
      <c r="G313" s="669" t="s">
        <v>640</v>
      </c>
      <c r="H313" s="668">
        <v>261</v>
      </c>
      <c r="I313" s="666">
        <v>261</v>
      </c>
      <c r="J313" s="668"/>
      <c r="K313" s="395" t="s">
        <v>671</v>
      </c>
      <c r="L313" s="481">
        <v>6</v>
      </c>
      <c r="M313" s="481">
        <v>42</v>
      </c>
      <c r="N313" s="482">
        <v>41915</v>
      </c>
    </row>
    <row r="314" spans="1:14">
      <c r="A314" s="665" t="s">
        <v>1365</v>
      </c>
      <c r="B314" s="666" t="s">
        <v>704</v>
      </c>
      <c r="C314" s="199">
        <v>41898</v>
      </c>
      <c r="D314" s="199">
        <v>41898</v>
      </c>
      <c r="E314" s="668" t="s">
        <v>179</v>
      </c>
      <c r="F314" s="668" t="s">
        <v>1028</v>
      </c>
      <c r="G314" s="668" t="s">
        <v>1029</v>
      </c>
      <c r="H314" s="668">
        <v>218</v>
      </c>
      <c r="I314" s="666">
        <v>218</v>
      </c>
      <c r="J314" s="668"/>
      <c r="K314" s="668" t="s">
        <v>671</v>
      </c>
      <c r="L314" s="481">
        <v>2</v>
      </c>
      <c r="M314" s="481">
        <v>8</v>
      </c>
      <c r="N314" s="482">
        <v>41904</v>
      </c>
    </row>
    <row r="315" spans="1:14">
      <c r="A315" s="665" t="s">
        <v>1365</v>
      </c>
      <c r="B315" s="666" t="s">
        <v>704</v>
      </c>
      <c r="C315" s="199">
        <v>41898</v>
      </c>
      <c r="D315" s="199">
        <v>41898</v>
      </c>
      <c r="E315" s="668" t="s">
        <v>225</v>
      </c>
      <c r="F315" s="668" t="s">
        <v>1028</v>
      </c>
      <c r="G315" s="668" t="s">
        <v>639</v>
      </c>
      <c r="H315" s="668">
        <v>18</v>
      </c>
      <c r="I315" s="666">
        <v>18</v>
      </c>
      <c r="J315" s="668" t="s">
        <v>1031</v>
      </c>
      <c r="K315" s="395" t="s">
        <v>671</v>
      </c>
      <c r="L315" s="484">
        <v>5</v>
      </c>
      <c r="M315" s="484">
        <v>35</v>
      </c>
      <c r="N315" s="482">
        <v>41900</v>
      </c>
    </row>
    <row r="316" spans="1:14">
      <c r="A316" s="665" t="s">
        <v>1365</v>
      </c>
      <c r="B316" s="666" t="s">
        <v>704</v>
      </c>
      <c r="C316" s="199">
        <v>41898</v>
      </c>
      <c r="D316" s="199">
        <v>41898</v>
      </c>
      <c r="E316" s="668" t="s">
        <v>173</v>
      </c>
      <c r="F316" s="668" t="s">
        <v>1028</v>
      </c>
      <c r="G316" s="669" t="s">
        <v>641</v>
      </c>
      <c r="H316" s="668">
        <v>14</v>
      </c>
      <c r="I316" s="666">
        <v>14</v>
      </c>
      <c r="J316" s="668"/>
      <c r="K316" s="668" t="s">
        <v>671</v>
      </c>
      <c r="L316" s="481">
        <v>2</v>
      </c>
      <c r="M316" s="481">
        <v>8</v>
      </c>
      <c r="N316" s="482">
        <v>41915</v>
      </c>
    </row>
    <row r="317" spans="1:14">
      <c r="A317" s="665" t="s">
        <v>1366</v>
      </c>
      <c r="B317" s="666">
        <v>34</v>
      </c>
      <c r="C317" s="199">
        <v>41898</v>
      </c>
      <c r="D317" s="199">
        <v>41898</v>
      </c>
      <c r="E317" s="667" t="s">
        <v>197</v>
      </c>
      <c r="F317" s="668" t="s">
        <v>1028</v>
      </c>
      <c r="G317" s="669" t="s">
        <v>640</v>
      </c>
      <c r="H317" s="668">
        <v>856</v>
      </c>
      <c r="I317" s="666">
        <v>856</v>
      </c>
      <c r="J317" s="668"/>
      <c r="K317" s="395" t="s">
        <v>671</v>
      </c>
      <c r="L317" s="481">
        <v>6</v>
      </c>
      <c r="M317" s="481">
        <v>42</v>
      </c>
      <c r="N317" s="482">
        <v>41915</v>
      </c>
    </row>
    <row r="318" spans="1:14">
      <c r="A318" s="665" t="s">
        <v>1366</v>
      </c>
      <c r="B318" s="666">
        <v>34</v>
      </c>
      <c r="C318" s="199">
        <v>41898</v>
      </c>
      <c r="D318" s="199">
        <v>41898</v>
      </c>
      <c r="E318" s="668" t="s">
        <v>179</v>
      </c>
      <c r="F318" s="668" t="s">
        <v>1028</v>
      </c>
      <c r="G318" s="668" t="s">
        <v>1029</v>
      </c>
      <c r="H318" s="668">
        <v>512</v>
      </c>
      <c r="I318" s="666">
        <v>512</v>
      </c>
      <c r="J318" s="668"/>
      <c r="K318" s="668" t="s">
        <v>671</v>
      </c>
      <c r="L318" s="481">
        <v>2</v>
      </c>
      <c r="M318" s="481">
        <v>8</v>
      </c>
      <c r="N318" s="482">
        <v>41904</v>
      </c>
    </row>
    <row r="319" spans="1:14">
      <c r="A319" s="665" t="s">
        <v>1366</v>
      </c>
      <c r="B319" s="666">
        <v>34</v>
      </c>
      <c r="C319" s="199">
        <v>41898</v>
      </c>
      <c r="D319" s="199">
        <v>41898</v>
      </c>
      <c r="E319" s="668" t="s">
        <v>225</v>
      </c>
      <c r="F319" s="668" t="s">
        <v>1028</v>
      </c>
      <c r="G319" s="668" t="s">
        <v>639</v>
      </c>
      <c r="H319" s="668">
        <v>12</v>
      </c>
      <c r="I319" s="666">
        <v>12</v>
      </c>
      <c r="J319" s="668" t="s">
        <v>1031</v>
      </c>
      <c r="K319" s="395" t="s">
        <v>671</v>
      </c>
      <c r="L319" s="484">
        <v>5</v>
      </c>
      <c r="M319" s="484">
        <v>35</v>
      </c>
      <c r="N319" s="482">
        <v>41900</v>
      </c>
    </row>
    <row r="320" spans="1:14">
      <c r="A320" s="665" t="s">
        <v>1366</v>
      </c>
      <c r="B320" s="666">
        <v>34</v>
      </c>
      <c r="C320" s="199">
        <v>41898</v>
      </c>
      <c r="D320" s="199">
        <v>41898</v>
      </c>
      <c r="E320" s="668" t="s">
        <v>173</v>
      </c>
      <c r="F320" s="668" t="s">
        <v>1028</v>
      </c>
      <c r="G320" s="669" t="s">
        <v>641</v>
      </c>
      <c r="H320" s="668">
        <v>17</v>
      </c>
      <c r="I320" s="666">
        <v>17</v>
      </c>
      <c r="J320" s="668"/>
      <c r="K320" s="668" t="s">
        <v>671</v>
      </c>
      <c r="L320" s="481">
        <v>2</v>
      </c>
      <c r="M320" s="481">
        <v>8</v>
      </c>
      <c r="N320" s="482">
        <v>41915</v>
      </c>
    </row>
    <row r="321" spans="1:14">
      <c r="A321" s="665" t="s">
        <v>1367</v>
      </c>
      <c r="B321" s="666">
        <v>18</v>
      </c>
      <c r="C321" s="199">
        <v>41898</v>
      </c>
      <c r="D321" s="199">
        <v>41898</v>
      </c>
      <c r="E321" s="667" t="s">
        <v>197</v>
      </c>
      <c r="F321" s="668" t="s">
        <v>1028</v>
      </c>
      <c r="G321" s="669" t="s">
        <v>640</v>
      </c>
      <c r="H321" s="668">
        <v>466</v>
      </c>
      <c r="I321" s="666">
        <v>466</v>
      </c>
      <c r="J321" s="668"/>
      <c r="K321" s="395" t="s">
        <v>671</v>
      </c>
      <c r="L321" s="481">
        <v>6</v>
      </c>
      <c r="M321" s="481">
        <v>42</v>
      </c>
      <c r="N321" s="482">
        <v>41915</v>
      </c>
    </row>
    <row r="322" spans="1:14">
      <c r="A322" s="665" t="s">
        <v>1367</v>
      </c>
      <c r="B322" s="666">
        <v>18</v>
      </c>
      <c r="C322" s="199">
        <v>41898</v>
      </c>
      <c r="D322" s="199">
        <v>41898</v>
      </c>
      <c r="E322" s="668" t="s">
        <v>179</v>
      </c>
      <c r="F322" s="668" t="s">
        <v>1028</v>
      </c>
      <c r="G322" s="668" t="s">
        <v>1029</v>
      </c>
      <c r="H322" s="668">
        <v>57</v>
      </c>
      <c r="I322" s="666">
        <v>57</v>
      </c>
      <c r="J322" s="668"/>
      <c r="K322" s="668" t="s">
        <v>671</v>
      </c>
      <c r="L322" s="481">
        <v>2</v>
      </c>
      <c r="M322" s="481">
        <v>8</v>
      </c>
      <c r="N322" s="482">
        <v>41904</v>
      </c>
    </row>
    <row r="323" spans="1:14">
      <c r="A323" s="665" t="s">
        <v>1367</v>
      </c>
      <c r="B323" s="666">
        <v>18</v>
      </c>
      <c r="C323" s="199">
        <v>41898</v>
      </c>
      <c r="D323" s="199">
        <v>41898</v>
      </c>
      <c r="E323" s="668" t="s">
        <v>225</v>
      </c>
      <c r="F323" s="668" t="s">
        <v>1028</v>
      </c>
      <c r="G323" s="668" t="s">
        <v>639</v>
      </c>
      <c r="H323" s="668">
        <v>21</v>
      </c>
      <c r="I323" s="666">
        <v>21</v>
      </c>
      <c r="J323" s="668" t="s">
        <v>1031</v>
      </c>
      <c r="K323" s="395" t="s">
        <v>671</v>
      </c>
      <c r="L323" s="484">
        <v>5</v>
      </c>
      <c r="M323" s="484">
        <v>35</v>
      </c>
      <c r="N323" s="482">
        <v>41900</v>
      </c>
    </row>
    <row r="324" spans="1:14">
      <c r="A324" s="665" t="s">
        <v>1367</v>
      </c>
      <c r="B324" s="666">
        <v>18</v>
      </c>
      <c r="C324" s="199">
        <v>41898</v>
      </c>
      <c r="D324" s="199">
        <v>41898</v>
      </c>
      <c r="E324" s="668" t="s">
        <v>173</v>
      </c>
      <c r="F324" s="668" t="s">
        <v>1028</v>
      </c>
      <c r="G324" s="669" t="s">
        <v>641</v>
      </c>
      <c r="H324" s="668">
        <v>19</v>
      </c>
      <c r="I324" s="666">
        <v>19</v>
      </c>
      <c r="J324" s="668"/>
      <c r="K324" s="668" t="s">
        <v>671</v>
      </c>
      <c r="L324" s="481">
        <v>2</v>
      </c>
      <c r="M324" s="481">
        <v>8</v>
      </c>
      <c r="N324" s="482">
        <v>41915</v>
      </c>
    </row>
    <row r="325" spans="1:14">
      <c r="A325" s="665" t="s">
        <v>1368</v>
      </c>
      <c r="B325" s="666">
        <v>19</v>
      </c>
      <c r="C325" s="199">
        <v>41898</v>
      </c>
      <c r="D325" s="199">
        <v>41898</v>
      </c>
      <c r="E325" s="667" t="s">
        <v>197</v>
      </c>
      <c r="F325" s="668" t="s">
        <v>1028</v>
      </c>
      <c r="G325" s="669" t="s">
        <v>640</v>
      </c>
      <c r="H325" s="668">
        <v>575</v>
      </c>
      <c r="I325" s="666">
        <v>575</v>
      </c>
      <c r="J325" s="668"/>
      <c r="K325" s="395" t="s">
        <v>671</v>
      </c>
      <c r="L325" s="481">
        <v>6</v>
      </c>
      <c r="M325" s="481">
        <v>42</v>
      </c>
      <c r="N325" s="482">
        <v>41915</v>
      </c>
    </row>
    <row r="326" spans="1:14">
      <c r="A326" s="665" t="s">
        <v>1368</v>
      </c>
      <c r="B326" s="666">
        <v>19</v>
      </c>
      <c r="C326" s="199">
        <v>41898</v>
      </c>
      <c r="D326" s="199">
        <v>41898</v>
      </c>
      <c r="E326" s="668" t="s">
        <v>179</v>
      </c>
      <c r="F326" s="668" t="s">
        <v>1028</v>
      </c>
      <c r="G326" s="668" t="s">
        <v>1029</v>
      </c>
      <c r="H326" s="668">
        <v>200</v>
      </c>
      <c r="I326" s="666">
        <v>200</v>
      </c>
      <c r="J326" s="668"/>
      <c r="K326" s="668" t="s">
        <v>671</v>
      </c>
      <c r="L326" s="481">
        <v>2</v>
      </c>
      <c r="M326" s="481">
        <v>8</v>
      </c>
      <c r="N326" s="482">
        <v>41904</v>
      </c>
    </row>
    <row r="327" spans="1:14">
      <c r="A327" s="665" t="s">
        <v>1368</v>
      </c>
      <c r="B327" s="666">
        <v>19</v>
      </c>
      <c r="C327" s="199">
        <v>41898</v>
      </c>
      <c r="D327" s="199">
        <v>41898</v>
      </c>
      <c r="E327" s="668" t="s">
        <v>225</v>
      </c>
      <c r="F327" s="668" t="s">
        <v>1028</v>
      </c>
      <c r="G327" s="668" t="s">
        <v>639</v>
      </c>
      <c r="H327" s="668">
        <v>6</v>
      </c>
      <c r="I327" s="666">
        <v>6</v>
      </c>
      <c r="J327" s="668" t="s">
        <v>1031</v>
      </c>
      <c r="K327" s="395" t="s">
        <v>671</v>
      </c>
      <c r="L327" s="484">
        <v>5</v>
      </c>
      <c r="M327" s="484">
        <v>35</v>
      </c>
      <c r="N327" s="482">
        <v>41900</v>
      </c>
    </row>
    <row r="328" spans="1:14">
      <c r="A328" s="665" t="s">
        <v>1368</v>
      </c>
      <c r="B328" s="666">
        <v>19</v>
      </c>
      <c r="C328" s="199">
        <v>41898</v>
      </c>
      <c r="D328" s="199">
        <v>41898</v>
      </c>
      <c r="E328" s="668" t="s">
        <v>173</v>
      </c>
      <c r="F328" s="668" t="s">
        <v>1028</v>
      </c>
      <c r="G328" s="669" t="s">
        <v>641</v>
      </c>
      <c r="H328" s="668">
        <v>17</v>
      </c>
      <c r="I328" s="666">
        <v>17</v>
      </c>
      <c r="J328" s="668"/>
      <c r="K328" s="668" t="s">
        <v>671</v>
      </c>
      <c r="L328" s="481">
        <v>2</v>
      </c>
      <c r="M328" s="481">
        <v>8</v>
      </c>
      <c r="N328" s="482">
        <v>41915</v>
      </c>
    </row>
    <row r="329" spans="1:14">
      <c r="A329" s="665" t="s">
        <v>1369</v>
      </c>
      <c r="B329" s="666">
        <v>35</v>
      </c>
      <c r="C329" s="199">
        <v>41898</v>
      </c>
      <c r="D329" s="199">
        <v>41898</v>
      </c>
      <c r="E329" s="667" t="s">
        <v>197</v>
      </c>
      <c r="F329" s="668" t="s">
        <v>1028</v>
      </c>
      <c r="G329" s="669" t="s">
        <v>640</v>
      </c>
      <c r="H329" s="668">
        <v>169</v>
      </c>
      <c r="I329" s="666">
        <v>169</v>
      </c>
      <c r="J329" s="668"/>
      <c r="K329" s="395" t="s">
        <v>671</v>
      </c>
      <c r="L329" s="481">
        <v>6</v>
      </c>
      <c r="M329" s="481">
        <v>42</v>
      </c>
      <c r="N329" s="482">
        <v>41915</v>
      </c>
    </row>
    <row r="330" spans="1:14">
      <c r="A330" s="665" t="s">
        <v>1369</v>
      </c>
      <c r="B330" s="666">
        <v>35</v>
      </c>
      <c r="C330" s="199">
        <v>41898</v>
      </c>
      <c r="D330" s="199">
        <v>41898</v>
      </c>
      <c r="E330" s="668" t="s">
        <v>179</v>
      </c>
      <c r="F330" s="668" t="s">
        <v>1028</v>
      </c>
      <c r="G330" s="668" t="s">
        <v>1029</v>
      </c>
      <c r="H330" s="668">
        <v>172</v>
      </c>
      <c r="I330" s="666">
        <v>172</v>
      </c>
      <c r="J330" s="668"/>
      <c r="K330" s="668" t="s">
        <v>671</v>
      </c>
      <c r="L330" s="481">
        <v>2</v>
      </c>
      <c r="M330" s="481">
        <v>8</v>
      </c>
      <c r="N330" s="482">
        <v>41904</v>
      </c>
    </row>
    <row r="331" spans="1:14">
      <c r="A331" s="665" t="s">
        <v>1369</v>
      </c>
      <c r="B331" s="666">
        <v>35</v>
      </c>
      <c r="C331" s="199">
        <v>41898</v>
      </c>
      <c r="D331" s="199">
        <v>41898</v>
      </c>
      <c r="E331" s="668" t="s">
        <v>225</v>
      </c>
      <c r="F331" s="668" t="s">
        <v>1028</v>
      </c>
      <c r="G331" s="668" t="s">
        <v>639</v>
      </c>
      <c r="H331" s="668">
        <v>8</v>
      </c>
      <c r="I331" s="666">
        <v>8</v>
      </c>
      <c r="J331" s="668" t="s">
        <v>1031</v>
      </c>
      <c r="K331" s="395" t="s">
        <v>671</v>
      </c>
      <c r="L331" s="484">
        <v>5</v>
      </c>
      <c r="M331" s="484">
        <v>35</v>
      </c>
      <c r="N331" s="482">
        <v>41900</v>
      </c>
    </row>
    <row r="332" spans="1:14">
      <c r="A332" s="665" t="s">
        <v>1369</v>
      </c>
      <c r="B332" s="666">
        <v>35</v>
      </c>
      <c r="C332" s="199">
        <v>41898</v>
      </c>
      <c r="D332" s="199">
        <v>41898</v>
      </c>
      <c r="E332" s="668" t="s">
        <v>173</v>
      </c>
      <c r="F332" s="668" t="s">
        <v>1028</v>
      </c>
      <c r="G332" s="669" t="s">
        <v>641</v>
      </c>
      <c r="H332" s="668">
        <v>11</v>
      </c>
      <c r="I332" s="666">
        <v>11</v>
      </c>
      <c r="J332" s="668"/>
      <c r="K332" s="668" t="s">
        <v>671</v>
      </c>
      <c r="L332" s="481">
        <v>2</v>
      </c>
      <c r="M332" s="481">
        <v>8</v>
      </c>
      <c r="N332" s="482">
        <v>41915</v>
      </c>
    </row>
    <row r="333" spans="1:14">
      <c r="A333" s="665" t="s">
        <v>1370</v>
      </c>
      <c r="B333" s="666">
        <v>50</v>
      </c>
      <c r="C333" s="199">
        <v>41898</v>
      </c>
      <c r="D333" s="199">
        <v>41898</v>
      </c>
      <c r="E333" s="667" t="s">
        <v>197</v>
      </c>
      <c r="F333" s="668" t="s">
        <v>1028</v>
      </c>
      <c r="G333" s="669" t="s">
        <v>640</v>
      </c>
      <c r="H333" s="668">
        <v>253</v>
      </c>
      <c r="I333" s="666">
        <v>253</v>
      </c>
      <c r="J333" s="668"/>
      <c r="K333" s="395" t="s">
        <v>671</v>
      </c>
      <c r="L333" s="481">
        <v>6</v>
      </c>
      <c r="M333" s="481">
        <v>42</v>
      </c>
      <c r="N333" s="482">
        <v>41915</v>
      </c>
    </row>
    <row r="334" spans="1:14">
      <c r="A334" s="665" t="s">
        <v>1370</v>
      </c>
      <c r="B334" s="666">
        <v>50</v>
      </c>
      <c r="C334" s="199">
        <v>41898</v>
      </c>
      <c r="D334" s="199">
        <v>41898</v>
      </c>
      <c r="E334" s="668" t="s">
        <v>179</v>
      </c>
      <c r="F334" s="668" t="s">
        <v>1028</v>
      </c>
      <c r="G334" s="668" t="s">
        <v>1029</v>
      </c>
      <c r="H334" s="668">
        <v>208</v>
      </c>
      <c r="I334" s="666">
        <v>208</v>
      </c>
      <c r="J334" s="668"/>
      <c r="K334" s="668" t="s">
        <v>671</v>
      </c>
      <c r="L334" s="481">
        <v>2</v>
      </c>
      <c r="M334" s="481">
        <v>8</v>
      </c>
      <c r="N334" s="482">
        <v>41904</v>
      </c>
    </row>
    <row r="335" spans="1:14">
      <c r="A335" s="665" t="s">
        <v>1370</v>
      </c>
      <c r="B335" s="666">
        <v>50</v>
      </c>
      <c r="C335" s="199">
        <v>41898</v>
      </c>
      <c r="D335" s="199">
        <v>41898</v>
      </c>
      <c r="E335" s="668" t="s">
        <v>225</v>
      </c>
      <c r="F335" s="668" t="s">
        <v>1028</v>
      </c>
      <c r="G335" s="668" t="s">
        <v>639</v>
      </c>
      <c r="H335" s="668">
        <v>11</v>
      </c>
      <c r="I335" s="666">
        <v>11</v>
      </c>
      <c r="J335" s="668" t="s">
        <v>1031</v>
      </c>
      <c r="K335" s="395" t="s">
        <v>671</v>
      </c>
      <c r="L335" s="484">
        <v>5</v>
      </c>
      <c r="M335" s="484">
        <v>35</v>
      </c>
      <c r="N335" s="482">
        <v>41900</v>
      </c>
    </row>
    <row r="336" spans="1:14">
      <c r="A336" s="665" t="s">
        <v>1370</v>
      </c>
      <c r="B336" s="666">
        <v>50</v>
      </c>
      <c r="C336" s="199">
        <v>41898</v>
      </c>
      <c r="D336" s="199">
        <v>41898</v>
      </c>
      <c r="E336" s="668" t="s">
        <v>173</v>
      </c>
      <c r="F336" s="668" t="s">
        <v>1028</v>
      </c>
      <c r="G336" s="669" t="s">
        <v>641</v>
      </c>
      <c r="H336" s="668">
        <v>16</v>
      </c>
      <c r="I336" s="666">
        <v>16</v>
      </c>
      <c r="J336" s="668"/>
      <c r="K336" s="668" t="s">
        <v>671</v>
      </c>
      <c r="L336" s="481">
        <v>2</v>
      </c>
      <c r="M336" s="481">
        <v>8</v>
      </c>
      <c r="N336" s="482">
        <v>41915</v>
      </c>
    </row>
    <row r="337" spans="1:14">
      <c r="A337" s="665" t="s">
        <v>1371</v>
      </c>
      <c r="B337" s="666">
        <v>64</v>
      </c>
      <c r="C337" s="199">
        <v>41926</v>
      </c>
      <c r="D337" s="199">
        <v>41926</v>
      </c>
      <c r="E337" s="667" t="s">
        <v>197</v>
      </c>
      <c r="F337" s="668" t="s">
        <v>1028</v>
      </c>
      <c r="G337" s="669" t="s">
        <v>640</v>
      </c>
      <c r="H337" s="668">
        <v>1004</v>
      </c>
      <c r="I337" s="666">
        <v>1004</v>
      </c>
      <c r="J337" s="668"/>
      <c r="K337" s="395" t="s">
        <v>671</v>
      </c>
      <c r="L337" s="481">
        <v>6</v>
      </c>
      <c r="M337" s="481">
        <v>42</v>
      </c>
      <c r="N337" s="482">
        <v>41928</v>
      </c>
    </row>
    <row r="338" spans="1:14">
      <c r="A338" s="665" t="s">
        <v>1371</v>
      </c>
      <c r="B338" s="666">
        <v>64</v>
      </c>
      <c r="C338" s="199">
        <v>41926</v>
      </c>
      <c r="D338" s="199">
        <v>41926</v>
      </c>
      <c r="E338" s="668" t="s">
        <v>179</v>
      </c>
      <c r="F338" s="668" t="s">
        <v>1028</v>
      </c>
      <c r="G338" s="668" t="s">
        <v>1029</v>
      </c>
      <c r="H338" s="668">
        <v>602</v>
      </c>
      <c r="I338" s="666">
        <v>602</v>
      </c>
      <c r="J338" s="668"/>
      <c r="K338" s="668" t="s">
        <v>671</v>
      </c>
      <c r="L338" s="481">
        <v>2</v>
      </c>
      <c r="M338" s="481">
        <v>8</v>
      </c>
      <c r="N338" s="482">
        <v>41927</v>
      </c>
    </row>
    <row r="339" spans="1:14">
      <c r="A339" s="665" t="s">
        <v>1371</v>
      </c>
      <c r="B339" s="666">
        <v>64</v>
      </c>
      <c r="C339" s="199">
        <v>41926</v>
      </c>
      <c r="D339" s="199">
        <v>41926</v>
      </c>
      <c r="E339" s="668" t="s">
        <v>225</v>
      </c>
      <c r="F339" s="668" t="s">
        <v>1028</v>
      </c>
      <c r="G339" s="668" t="s">
        <v>639</v>
      </c>
      <c r="H339" s="668">
        <v>5</v>
      </c>
      <c r="I339" s="666"/>
      <c r="J339" s="668" t="s">
        <v>1033</v>
      </c>
      <c r="K339" s="395" t="s">
        <v>671</v>
      </c>
      <c r="L339" s="484">
        <v>5</v>
      </c>
      <c r="M339" s="484">
        <v>35</v>
      </c>
      <c r="N339" s="482">
        <v>41936</v>
      </c>
    </row>
    <row r="340" spans="1:14">
      <c r="A340" s="665" t="s">
        <v>1371</v>
      </c>
      <c r="B340" s="666">
        <v>64</v>
      </c>
      <c r="C340" s="199">
        <v>41926</v>
      </c>
      <c r="D340" s="199">
        <v>41926</v>
      </c>
      <c r="E340" s="668" t="s">
        <v>173</v>
      </c>
      <c r="F340" s="668" t="s">
        <v>1028</v>
      </c>
      <c r="G340" s="669" t="s">
        <v>641</v>
      </c>
      <c r="H340" s="668">
        <v>28</v>
      </c>
      <c r="I340" s="666">
        <v>28</v>
      </c>
      <c r="J340" s="668"/>
      <c r="K340" s="668" t="s">
        <v>671</v>
      </c>
      <c r="L340" s="481">
        <v>2</v>
      </c>
      <c r="M340" s="481">
        <v>8</v>
      </c>
      <c r="N340" s="482">
        <v>41928</v>
      </c>
    </row>
    <row r="341" spans="1:14">
      <c r="A341" s="665" t="s">
        <v>1371</v>
      </c>
      <c r="B341" s="666">
        <v>58</v>
      </c>
      <c r="C341" s="199">
        <v>41926</v>
      </c>
      <c r="D341" s="199">
        <v>41926</v>
      </c>
      <c r="E341" s="667" t="s">
        <v>197</v>
      </c>
      <c r="F341" s="668" t="s">
        <v>1028</v>
      </c>
      <c r="G341" s="669" t="s">
        <v>640</v>
      </c>
      <c r="H341" s="668">
        <v>265</v>
      </c>
      <c r="I341" s="666">
        <v>265</v>
      </c>
      <c r="J341" s="668"/>
      <c r="K341" s="395" t="s">
        <v>671</v>
      </c>
      <c r="L341" s="481">
        <v>6</v>
      </c>
      <c r="M341" s="481">
        <v>42</v>
      </c>
      <c r="N341" s="482">
        <v>41928</v>
      </c>
    </row>
    <row r="342" spans="1:14">
      <c r="A342" s="665" t="s">
        <v>1371</v>
      </c>
      <c r="B342" s="666">
        <v>58</v>
      </c>
      <c r="C342" s="199">
        <v>41926</v>
      </c>
      <c r="D342" s="199">
        <v>41926</v>
      </c>
      <c r="E342" s="668" t="s">
        <v>179</v>
      </c>
      <c r="F342" s="668" t="s">
        <v>1028</v>
      </c>
      <c r="G342" s="668" t="s">
        <v>1029</v>
      </c>
      <c r="H342" s="668">
        <v>152</v>
      </c>
      <c r="I342" s="666">
        <v>152</v>
      </c>
      <c r="J342" s="668"/>
      <c r="K342" s="668" t="s">
        <v>671</v>
      </c>
      <c r="L342" s="481">
        <v>2</v>
      </c>
      <c r="M342" s="481">
        <v>8</v>
      </c>
      <c r="N342" s="482">
        <v>41927</v>
      </c>
    </row>
    <row r="343" spans="1:14">
      <c r="A343" s="665" t="s">
        <v>1371</v>
      </c>
      <c r="B343" s="666">
        <v>58</v>
      </c>
      <c r="C343" s="199">
        <v>41926</v>
      </c>
      <c r="D343" s="199">
        <v>41926</v>
      </c>
      <c r="E343" s="668" t="s">
        <v>225</v>
      </c>
      <c r="F343" s="668" t="s">
        <v>1028</v>
      </c>
      <c r="G343" s="668" t="s">
        <v>639</v>
      </c>
      <c r="H343" s="668">
        <v>5</v>
      </c>
      <c r="I343" s="666"/>
      <c r="J343" s="668" t="s">
        <v>1033</v>
      </c>
      <c r="K343" s="395" t="s">
        <v>671</v>
      </c>
      <c r="L343" s="484">
        <v>5</v>
      </c>
      <c r="M343" s="484">
        <v>35</v>
      </c>
      <c r="N343" s="482">
        <v>41936</v>
      </c>
    </row>
    <row r="344" spans="1:14">
      <c r="A344" s="665" t="s">
        <v>1371</v>
      </c>
      <c r="B344" s="666">
        <v>58</v>
      </c>
      <c r="C344" s="199">
        <v>41926</v>
      </c>
      <c r="D344" s="199">
        <v>41926</v>
      </c>
      <c r="E344" s="668" t="s">
        <v>173</v>
      </c>
      <c r="F344" s="668" t="s">
        <v>1028</v>
      </c>
      <c r="G344" s="669" t="s">
        <v>641</v>
      </c>
      <c r="H344" s="668">
        <v>2</v>
      </c>
      <c r="I344" s="666">
        <v>2</v>
      </c>
      <c r="J344" s="668" t="s">
        <v>1031</v>
      </c>
      <c r="K344" s="668" t="s">
        <v>671</v>
      </c>
      <c r="L344" s="481">
        <v>2</v>
      </c>
      <c r="M344" s="481">
        <v>8</v>
      </c>
      <c r="N344" s="482">
        <v>41928</v>
      </c>
    </row>
    <row r="345" spans="1:14">
      <c r="A345" s="665" t="s">
        <v>1371</v>
      </c>
      <c r="B345" s="666">
        <v>25</v>
      </c>
      <c r="C345" s="199">
        <v>41926</v>
      </c>
      <c r="D345" s="199">
        <v>41926</v>
      </c>
      <c r="E345" s="667" t="s">
        <v>197</v>
      </c>
      <c r="F345" s="668" t="s">
        <v>1028</v>
      </c>
      <c r="G345" s="669" t="s">
        <v>640</v>
      </c>
      <c r="H345" s="668">
        <v>116</v>
      </c>
      <c r="I345" s="666">
        <v>116</v>
      </c>
      <c r="J345" s="668"/>
      <c r="K345" s="395" t="s">
        <v>671</v>
      </c>
      <c r="L345" s="481">
        <v>6</v>
      </c>
      <c r="M345" s="481">
        <v>42</v>
      </c>
      <c r="N345" s="482">
        <v>41928</v>
      </c>
    </row>
    <row r="346" spans="1:14">
      <c r="A346" s="665" t="s">
        <v>1371</v>
      </c>
      <c r="B346" s="666">
        <v>25</v>
      </c>
      <c r="C346" s="199">
        <v>41926</v>
      </c>
      <c r="D346" s="199">
        <v>41926</v>
      </c>
      <c r="E346" s="668" t="s">
        <v>179</v>
      </c>
      <c r="F346" s="668" t="s">
        <v>1028</v>
      </c>
      <c r="G346" s="668" t="s">
        <v>1029</v>
      </c>
      <c r="H346" s="668">
        <v>42</v>
      </c>
      <c r="I346" s="666">
        <v>42</v>
      </c>
      <c r="J346" s="668"/>
      <c r="K346" s="668" t="s">
        <v>671</v>
      </c>
      <c r="L346" s="481">
        <v>2</v>
      </c>
      <c r="M346" s="481">
        <v>8</v>
      </c>
      <c r="N346" s="482">
        <v>41927</v>
      </c>
    </row>
    <row r="347" spans="1:14">
      <c r="A347" s="665" t="s">
        <v>1371</v>
      </c>
      <c r="B347" s="666">
        <v>25</v>
      </c>
      <c r="C347" s="199">
        <v>41926</v>
      </c>
      <c r="D347" s="199">
        <v>41926</v>
      </c>
      <c r="E347" s="668" t="s">
        <v>225</v>
      </c>
      <c r="F347" s="668" t="s">
        <v>1028</v>
      </c>
      <c r="G347" s="668" t="s">
        <v>639</v>
      </c>
      <c r="H347" s="668">
        <v>7</v>
      </c>
      <c r="I347" s="666">
        <v>7</v>
      </c>
      <c r="J347" s="668" t="s">
        <v>1031</v>
      </c>
      <c r="K347" s="395" t="s">
        <v>671</v>
      </c>
      <c r="L347" s="484">
        <v>5</v>
      </c>
      <c r="M347" s="484">
        <v>35</v>
      </c>
      <c r="N347" s="482">
        <v>41936</v>
      </c>
    </row>
    <row r="348" spans="1:14">
      <c r="A348" s="665" t="s">
        <v>1371</v>
      </c>
      <c r="B348" s="666">
        <v>25</v>
      </c>
      <c r="C348" s="199">
        <v>41926</v>
      </c>
      <c r="D348" s="199">
        <v>41926</v>
      </c>
      <c r="E348" s="668" t="s">
        <v>173</v>
      </c>
      <c r="F348" s="668" t="s">
        <v>1028</v>
      </c>
      <c r="G348" s="669" t="s">
        <v>641</v>
      </c>
      <c r="H348" s="668">
        <v>2</v>
      </c>
      <c r="I348" s="666">
        <v>2</v>
      </c>
      <c r="J348" s="668" t="s">
        <v>1031</v>
      </c>
      <c r="K348" s="668" t="s">
        <v>671</v>
      </c>
      <c r="L348" s="481">
        <v>2</v>
      </c>
      <c r="M348" s="481">
        <v>8</v>
      </c>
      <c r="N348" s="482">
        <v>41928</v>
      </c>
    </row>
    <row r="349" spans="1:14">
      <c r="A349" s="665" t="s">
        <v>1371</v>
      </c>
      <c r="B349" s="666" t="s">
        <v>703</v>
      </c>
      <c r="C349" s="199">
        <v>41926</v>
      </c>
      <c r="D349" s="199">
        <v>41926</v>
      </c>
      <c r="E349" s="667" t="s">
        <v>197</v>
      </c>
      <c r="F349" s="668" t="s">
        <v>1028</v>
      </c>
      <c r="G349" s="669" t="s">
        <v>640</v>
      </c>
      <c r="H349" s="668">
        <v>196</v>
      </c>
      <c r="I349" s="666">
        <v>196</v>
      </c>
      <c r="J349" s="668"/>
      <c r="K349" s="395" t="s">
        <v>671</v>
      </c>
      <c r="L349" s="481">
        <v>6</v>
      </c>
      <c r="M349" s="481">
        <v>42</v>
      </c>
      <c r="N349" s="482">
        <v>41928</v>
      </c>
    </row>
    <row r="350" spans="1:14">
      <c r="A350" s="665" t="s">
        <v>1371</v>
      </c>
      <c r="B350" s="666" t="s">
        <v>703</v>
      </c>
      <c r="C350" s="199">
        <v>41926</v>
      </c>
      <c r="D350" s="199">
        <v>41926</v>
      </c>
      <c r="E350" s="668" t="s">
        <v>179</v>
      </c>
      <c r="F350" s="668" t="s">
        <v>1028</v>
      </c>
      <c r="G350" s="668" t="s">
        <v>1029</v>
      </c>
      <c r="H350" s="668">
        <v>82</v>
      </c>
      <c r="I350" s="666">
        <v>82</v>
      </c>
      <c r="J350" s="668"/>
      <c r="K350" s="668" t="s">
        <v>671</v>
      </c>
      <c r="L350" s="481">
        <v>2</v>
      </c>
      <c r="M350" s="481">
        <v>8</v>
      </c>
      <c r="N350" s="482">
        <v>41927</v>
      </c>
    </row>
    <row r="351" spans="1:14">
      <c r="A351" s="665" t="s">
        <v>1371</v>
      </c>
      <c r="B351" s="666" t="s">
        <v>703</v>
      </c>
      <c r="C351" s="199">
        <v>41926</v>
      </c>
      <c r="D351" s="199">
        <v>41926</v>
      </c>
      <c r="E351" s="668" t="s">
        <v>225</v>
      </c>
      <c r="F351" s="668" t="s">
        <v>1028</v>
      </c>
      <c r="G351" s="668" t="s">
        <v>639</v>
      </c>
      <c r="H351" s="668">
        <v>21</v>
      </c>
      <c r="I351" s="666">
        <v>21</v>
      </c>
      <c r="J351" s="668" t="s">
        <v>1031</v>
      </c>
      <c r="K351" s="395" t="s">
        <v>671</v>
      </c>
      <c r="L351" s="484">
        <v>5</v>
      </c>
      <c r="M351" s="484">
        <v>35</v>
      </c>
      <c r="N351" s="482">
        <v>41936</v>
      </c>
    </row>
    <row r="352" spans="1:14">
      <c r="A352" s="665" t="s">
        <v>1371</v>
      </c>
      <c r="B352" s="666" t="s">
        <v>703</v>
      </c>
      <c r="C352" s="199">
        <v>41926</v>
      </c>
      <c r="D352" s="199">
        <v>41926</v>
      </c>
      <c r="E352" s="668" t="s">
        <v>173</v>
      </c>
      <c r="F352" s="668" t="s">
        <v>1028</v>
      </c>
      <c r="G352" s="669" t="s">
        <v>641</v>
      </c>
      <c r="H352" s="668">
        <v>6</v>
      </c>
      <c r="I352" s="666">
        <v>6</v>
      </c>
      <c r="J352" s="668" t="s">
        <v>1031</v>
      </c>
      <c r="K352" s="668" t="s">
        <v>671</v>
      </c>
      <c r="L352" s="481">
        <v>2</v>
      </c>
      <c r="M352" s="481">
        <v>8</v>
      </c>
      <c r="N352" s="482">
        <v>41928</v>
      </c>
    </row>
    <row r="353" spans="1:14">
      <c r="A353" s="665" t="s">
        <v>1371</v>
      </c>
      <c r="B353" s="666" t="s">
        <v>702</v>
      </c>
      <c r="C353" s="199">
        <v>41926</v>
      </c>
      <c r="D353" s="199">
        <v>41926</v>
      </c>
      <c r="E353" s="667" t="s">
        <v>197</v>
      </c>
      <c r="F353" s="668" t="s">
        <v>1028</v>
      </c>
      <c r="G353" s="669" t="s">
        <v>640</v>
      </c>
      <c r="H353" s="668">
        <v>171</v>
      </c>
      <c r="I353" s="666">
        <v>171</v>
      </c>
      <c r="J353" s="668"/>
      <c r="K353" s="395" t="s">
        <v>671</v>
      </c>
      <c r="L353" s="481">
        <v>6</v>
      </c>
      <c r="M353" s="481">
        <v>42</v>
      </c>
      <c r="N353" s="482">
        <v>41928</v>
      </c>
    </row>
    <row r="354" spans="1:14">
      <c r="A354" s="665" t="s">
        <v>1371</v>
      </c>
      <c r="B354" s="666" t="s">
        <v>702</v>
      </c>
      <c r="C354" s="199">
        <v>41926</v>
      </c>
      <c r="D354" s="199">
        <v>41926</v>
      </c>
      <c r="E354" s="668" t="s">
        <v>179</v>
      </c>
      <c r="F354" s="668" t="s">
        <v>1028</v>
      </c>
      <c r="G354" s="668" t="s">
        <v>1029</v>
      </c>
      <c r="H354" s="668">
        <v>75</v>
      </c>
      <c r="I354" s="666">
        <v>75</v>
      </c>
      <c r="J354" s="668"/>
      <c r="K354" s="668" t="s">
        <v>671</v>
      </c>
      <c r="L354" s="481">
        <v>2</v>
      </c>
      <c r="M354" s="481">
        <v>8</v>
      </c>
      <c r="N354" s="482">
        <v>41927</v>
      </c>
    </row>
    <row r="355" spans="1:14">
      <c r="A355" s="665" t="s">
        <v>1371</v>
      </c>
      <c r="B355" s="666" t="s">
        <v>702</v>
      </c>
      <c r="C355" s="199">
        <v>41926</v>
      </c>
      <c r="D355" s="199">
        <v>41926</v>
      </c>
      <c r="E355" s="668" t="s">
        <v>225</v>
      </c>
      <c r="F355" s="668" t="s">
        <v>1028</v>
      </c>
      <c r="G355" s="668" t="s">
        <v>639</v>
      </c>
      <c r="H355" s="668">
        <v>6</v>
      </c>
      <c r="I355" s="666">
        <v>6</v>
      </c>
      <c r="J355" s="668" t="s">
        <v>1031</v>
      </c>
      <c r="K355" s="395" t="s">
        <v>671</v>
      </c>
      <c r="L355" s="484">
        <v>5</v>
      </c>
      <c r="M355" s="484">
        <v>35</v>
      </c>
      <c r="N355" s="482">
        <v>41936</v>
      </c>
    </row>
    <row r="356" spans="1:14">
      <c r="A356" s="665" t="s">
        <v>1371</v>
      </c>
      <c r="B356" s="666" t="s">
        <v>702</v>
      </c>
      <c r="C356" s="199">
        <v>41926</v>
      </c>
      <c r="D356" s="199">
        <v>41926</v>
      </c>
      <c r="E356" s="668" t="s">
        <v>173</v>
      </c>
      <c r="F356" s="668" t="s">
        <v>1028</v>
      </c>
      <c r="G356" s="669" t="s">
        <v>641</v>
      </c>
      <c r="H356" s="668">
        <v>12</v>
      </c>
      <c r="I356" s="666">
        <v>12</v>
      </c>
      <c r="J356" s="668"/>
      <c r="K356" s="668" t="s">
        <v>671</v>
      </c>
      <c r="L356" s="481">
        <v>2</v>
      </c>
      <c r="M356" s="481">
        <v>8</v>
      </c>
      <c r="N356" s="482">
        <v>41928</v>
      </c>
    </row>
    <row r="357" spans="1:14">
      <c r="A357" s="665" t="s">
        <v>1371</v>
      </c>
      <c r="B357" s="666">
        <v>5</v>
      </c>
      <c r="C357" s="199">
        <v>41926</v>
      </c>
      <c r="D357" s="199">
        <v>41926</v>
      </c>
      <c r="E357" s="667" t="s">
        <v>197</v>
      </c>
      <c r="F357" s="668" t="s">
        <v>1028</v>
      </c>
      <c r="G357" s="669" t="s">
        <v>640</v>
      </c>
      <c r="H357" s="668">
        <v>363</v>
      </c>
      <c r="I357" s="666">
        <v>363</v>
      </c>
      <c r="J357" s="668"/>
      <c r="K357" s="395" t="s">
        <v>671</v>
      </c>
      <c r="L357" s="481">
        <v>6</v>
      </c>
      <c r="M357" s="481">
        <v>42</v>
      </c>
      <c r="N357" s="482">
        <v>41928</v>
      </c>
    </row>
    <row r="358" spans="1:14">
      <c r="A358" s="665" t="s">
        <v>1371</v>
      </c>
      <c r="B358" s="666">
        <v>5</v>
      </c>
      <c r="C358" s="199">
        <v>41926</v>
      </c>
      <c r="D358" s="199">
        <v>41926</v>
      </c>
      <c r="E358" s="668" t="s">
        <v>179</v>
      </c>
      <c r="F358" s="668" t="s">
        <v>1028</v>
      </c>
      <c r="G358" s="668" t="s">
        <v>1029</v>
      </c>
      <c r="H358" s="668">
        <v>91</v>
      </c>
      <c r="I358" s="666">
        <v>91</v>
      </c>
      <c r="J358" s="668"/>
      <c r="K358" s="668" t="s">
        <v>671</v>
      </c>
      <c r="L358" s="481">
        <v>2</v>
      </c>
      <c r="M358" s="481">
        <v>8</v>
      </c>
      <c r="N358" s="482">
        <v>41927</v>
      </c>
    </row>
    <row r="359" spans="1:14">
      <c r="A359" s="665" t="s">
        <v>1371</v>
      </c>
      <c r="B359" s="666">
        <v>5</v>
      </c>
      <c r="C359" s="199">
        <v>41926</v>
      </c>
      <c r="D359" s="199">
        <v>41926</v>
      </c>
      <c r="E359" s="668" t="s">
        <v>225</v>
      </c>
      <c r="F359" s="668" t="s">
        <v>1028</v>
      </c>
      <c r="G359" s="668" t="s">
        <v>639</v>
      </c>
      <c r="H359" s="668">
        <v>14</v>
      </c>
      <c r="I359" s="666">
        <v>14</v>
      </c>
      <c r="J359" s="668" t="s">
        <v>1031</v>
      </c>
      <c r="K359" s="395" t="s">
        <v>671</v>
      </c>
      <c r="L359" s="484">
        <v>5</v>
      </c>
      <c r="M359" s="484">
        <v>35</v>
      </c>
      <c r="N359" s="482">
        <v>41936</v>
      </c>
    </row>
    <row r="360" spans="1:14">
      <c r="A360" s="665" t="s">
        <v>1371</v>
      </c>
      <c r="B360" s="666">
        <v>5</v>
      </c>
      <c r="C360" s="199">
        <v>41926</v>
      </c>
      <c r="D360" s="199">
        <v>41926</v>
      </c>
      <c r="E360" s="668" t="s">
        <v>173</v>
      </c>
      <c r="F360" s="668" t="s">
        <v>1028</v>
      </c>
      <c r="G360" s="669" t="s">
        <v>641</v>
      </c>
      <c r="H360" s="668">
        <v>26</v>
      </c>
      <c r="I360" s="666">
        <v>26</v>
      </c>
      <c r="J360" s="668"/>
      <c r="K360" s="668" t="s">
        <v>671</v>
      </c>
      <c r="L360" s="481">
        <v>2</v>
      </c>
      <c r="M360" s="481">
        <v>8</v>
      </c>
      <c r="N360" s="482">
        <v>41928</v>
      </c>
    </row>
    <row r="361" spans="1:14">
      <c r="A361" s="665" t="s">
        <v>1371</v>
      </c>
      <c r="B361" s="666" t="s">
        <v>308</v>
      </c>
      <c r="C361" s="199">
        <v>41926</v>
      </c>
      <c r="D361" s="199">
        <v>41926</v>
      </c>
      <c r="E361" s="667" t="s">
        <v>197</v>
      </c>
      <c r="F361" s="668" t="s">
        <v>1028</v>
      </c>
      <c r="G361" s="669" t="s">
        <v>640</v>
      </c>
      <c r="H361" s="668">
        <v>357</v>
      </c>
      <c r="I361" s="666">
        <v>357</v>
      </c>
      <c r="J361" s="668"/>
      <c r="K361" s="395" t="s">
        <v>671</v>
      </c>
      <c r="L361" s="481">
        <v>6</v>
      </c>
      <c r="M361" s="481">
        <v>42</v>
      </c>
      <c r="N361" s="482">
        <v>41928</v>
      </c>
    </row>
    <row r="362" spans="1:14">
      <c r="A362" s="665" t="s">
        <v>1371</v>
      </c>
      <c r="B362" s="666" t="s">
        <v>308</v>
      </c>
      <c r="C362" s="199">
        <v>41926</v>
      </c>
      <c r="D362" s="199">
        <v>41926</v>
      </c>
      <c r="E362" s="668" t="s">
        <v>179</v>
      </c>
      <c r="F362" s="668" t="s">
        <v>1028</v>
      </c>
      <c r="G362" s="668" t="s">
        <v>1029</v>
      </c>
      <c r="H362" s="668">
        <v>164</v>
      </c>
      <c r="I362" s="666">
        <v>164</v>
      </c>
      <c r="J362" s="668"/>
      <c r="K362" s="668" t="s">
        <v>671</v>
      </c>
      <c r="L362" s="481">
        <v>2</v>
      </c>
      <c r="M362" s="481">
        <v>8</v>
      </c>
      <c r="N362" s="482">
        <v>41927</v>
      </c>
    </row>
    <row r="363" spans="1:14">
      <c r="A363" s="665" t="s">
        <v>1371</v>
      </c>
      <c r="B363" s="666" t="s">
        <v>308</v>
      </c>
      <c r="C363" s="199">
        <v>41926</v>
      </c>
      <c r="D363" s="199">
        <v>41926</v>
      </c>
      <c r="E363" s="668" t="s">
        <v>225</v>
      </c>
      <c r="F363" s="668" t="s">
        <v>1028</v>
      </c>
      <c r="G363" s="668" t="s">
        <v>639</v>
      </c>
      <c r="H363" s="668">
        <v>29</v>
      </c>
      <c r="I363" s="666">
        <v>29</v>
      </c>
      <c r="J363" s="668" t="s">
        <v>1031</v>
      </c>
      <c r="K363" s="395" t="s">
        <v>671</v>
      </c>
      <c r="L363" s="484">
        <v>5</v>
      </c>
      <c r="M363" s="484">
        <v>35</v>
      </c>
      <c r="N363" s="482">
        <v>41936</v>
      </c>
    </row>
    <row r="364" spans="1:14">
      <c r="A364" s="665" t="s">
        <v>1371</v>
      </c>
      <c r="B364" s="666" t="s">
        <v>308</v>
      </c>
      <c r="C364" s="199">
        <v>41926</v>
      </c>
      <c r="D364" s="199">
        <v>41926</v>
      </c>
      <c r="E364" s="668" t="s">
        <v>173</v>
      </c>
      <c r="F364" s="668" t="s">
        <v>1028</v>
      </c>
      <c r="G364" s="669" t="s">
        <v>641</v>
      </c>
      <c r="H364" s="668">
        <v>19</v>
      </c>
      <c r="I364" s="666">
        <v>19</v>
      </c>
      <c r="J364" s="668"/>
      <c r="K364" s="668" t="s">
        <v>671</v>
      </c>
      <c r="L364" s="481">
        <v>2</v>
      </c>
      <c r="M364" s="481">
        <v>8</v>
      </c>
      <c r="N364" s="482">
        <v>41928</v>
      </c>
    </row>
    <row r="365" spans="1:14">
      <c r="A365" s="665" t="s">
        <v>1371</v>
      </c>
      <c r="B365" s="666">
        <v>32</v>
      </c>
      <c r="C365" s="199">
        <v>41926</v>
      </c>
      <c r="D365" s="199">
        <v>41926</v>
      </c>
      <c r="E365" s="667" t="s">
        <v>197</v>
      </c>
      <c r="F365" s="668" t="s">
        <v>1028</v>
      </c>
      <c r="G365" s="669" t="s">
        <v>640</v>
      </c>
      <c r="H365" s="668">
        <v>1172</v>
      </c>
      <c r="I365" s="666">
        <v>1172</v>
      </c>
      <c r="J365" s="668"/>
      <c r="K365" s="395" t="s">
        <v>671</v>
      </c>
      <c r="L365" s="481">
        <v>6</v>
      </c>
      <c r="M365" s="481">
        <v>42</v>
      </c>
      <c r="N365" s="482">
        <v>41928</v>
      </c>
    </row>
    <row r="366" spans="1:14">
      <c r="A366" s="665" t="s">
        <v>1371</v>
      </c>
      <c r="B366" s="666">
        <v>32</v>
      </c>
      <c r="C366" s="199">
        <v>41926</v>
      </c>
      <c r="D366" s="199">
        <v>41926</v>
      </c>
      <c r="E366" s="668" t="s">
        <v>179</v>
      </c>
      <c r="F366" s="668" t="s">
        <v>1028</v>
      </c>
      <c r="G366" s="668" t="s">
        <v>1029</v>
      </c>
      <c r="H366" s="668">
        <v>670</v>
      </c>
      <c r="I366" s="666">
        <v>670</v>
      </c>
      <c r="J366" s="668"/>
      <c r="K366" s="395" t="s">
        <v>671</v>
      </c>
      <c r="L366" s="481">
        <v>2</v>
      </c>
      <c r="M366" s="481">
        <v>8</v>
      </c>
      <c r="N366" s="482">
        <v>41927</v>
      </c>
    </row>
    <row r="367" spans="1:14">
      <c r="A367" s="665" t="s">
        <v>1371</v>
      </c>
      <c r="B367" s="666">
        <v>32</v>
      </c>
      <c r="C367" s="199">
        <v>41926</v>
      </c>
      <c r="D367" s="199">
        <v>41926</v>
      </c>
      <c r="E367" s="668" t="s">
        <v>225</v>
      </c>
      <c r="F367" s="668" t="s">
        <v>1028</v>
      </c>
      <c r="G367" s="668" t="s">
        <v>639</v>
      </c>
      <c r="H367" s="668">
        <v>15</v>
      </c>
      <c r="I367" s="666">
        <v>15</v>
      </c>
      <c r="J367" s="668" t="s">
        <v>1031</v>
      </c>
      <c r="K367" s="668" t="s">
        <v>671</v>
      </c>
      <c r="L367" s="484">
        <v>5</v>
      </c>
      <c r="M367" s="484">
        <v>35</v>
      </c>
      <c r="N367" s="482">
        <v>41936</v>
      </c>
    </row>
    <row r="368" spans="1:14">
      <c r="A368" s="665" t="s">
        <v>1371</v>
      </c>
      <c r="B368" s="666">
        <v>32</v>
      </c>
      <c r="C368" s="199">
        <v>41926</v>
      </c>
      <c r="D368" s="199">
        <v>41926</v>
      </c>
      <c r="E368" s="668" t="s">
        <v>173</v>
      </c>
      <c r="F368" s="668" t="s">
        <v>1028</v>
      </c>
      <c r="G368" s="669" t="s">
        <v>641</v>
      </c>
      <c r="H368" s="668">
        <v>79</v>
      </c>
      <c r="I368" s="666">
        <v>79</v>
      </c>
      <c r="J368" s="668"/>
      <c r="K368" s="668" t="s">
        <v>671</v>
      </c>
      <c r="L368" s="481">
        <v>2</v>
      </c>
      <c r="M368" s="481">
        <v>8</v>
      </c>
      <c r="N368" s="482">
        <v>41928</v>
      </c>
    </row>
    <row r="369" spans="1:14">
      <c r="A369" s="665" t="s">
        <v>1371</v>
      </c>
      <c r="B369" s="666">
        <v>9</v>
      </c>
      <c r="C369" s="199">
        <v>41926</v>
      </c>
      <c r="D369" s="199">
        <v>41926</v>
      </c>
      <c r="E369" s="667" t="s">
        <v>197</v>
      </c>
      <c r="F369" s="668" t="s">
        <v>1028</v>
      </c>
      <c r="G369" s="669" t="s">
        <v>640</v>
      </c>
      <c r="H369" s="668">
        <v>442</v>
      </c>
      <c r="I369" s="666">
        <v>442</v>
      </c>
      <c r="J369" s="668"/>
      <c r="K369" s="395" t="s">
        <v>671</v>
      </c>
      <c r="L369" s="481">
        <v>6</v>
      </c>
      <c r="M369" s="481">
        <v>42</v>
      </c>
      <c r="N369" s="482">
        <v>41928</v>
      </c>
    </row>
    <row r="370" spans="1:14">
      <c r="A370" s="665" t="s">
        <v>1371</v>
      </c>
      <c r="B370" s="666">
        <v>9</v>
      </c>
      <c r="C370" s="199">
        <v>41926</v>
      </c>
      <c r="D370" s="199">
        <v>41926</v>
      </c>
      <c r="E370" s="668" t="s">
        <v>179</v>
      </c>
      <c r="F370" s="668" t="s">
        <v>1028</v>
      </c>
      <c r="G370" s="668" t="s">
        <v>1029</v>
      </c>
      <c r="H370" s="668">
        <v>185</v>
      </c>
      <c r="I370" s="666">
        <v>185</v>
      </c>
      <c r="J370" s="668"/>
      <c r="K370" s="668" t="s">
        <v>671</v>
      </c>
      <c r="L370" s="481">
        <v>2</v>
      </c>
      <c r="M370" s="481">
        <v>8</v>
      </c>
      <c r="N370" s="482">
        <v>41927</v>
      </c>
    </row>
    <row r="371" spans="1:14">
      <c r="A371" s="665" t="s">
        <v>1371</v>
      </c>
      <c r="B371" s="666">
        <v>9</v>
      </c>
      <c r="C371" s="199">
        <v>41926</v>
      </c>
      <c r="D371" s="199">
        <v>41926</v>
      </c>
      <c r="E371" s="668" t="s">
        <v>225</v>
      </c>
      <c r="F371" s="668" t="s">
        <v>1028</v>
      </c>
      <c r="G371" s="668" t="s">
        <v>639</v>
      </c>
      <c r="H371" s="668">
        <v>20</v>
      </c>
      <c r="I371" s="666">
        <v>20</v>
      </c>
      <c r="J371" s="668" t="s">
        <v>1031</v>
      </c>
      <c r="K371" s="668" t="s">
        <v>671</v>
      </c>
      <c r="L371" s="484">
        <v>5</v>
      </c>
      <c r="M371" s="484">
        <v>35</v>
      </c>
      <c r="N371" s="482">
        <v>41936</v>
      </c>
    </row>
    <row r="372" spans="1:14">
      <c r="A372" s="665" t="s">
        <v>1371</v>
      </c>
      <c r="B372" s="666">
        <v>9</v>
      </c>
      <c r="C372" s="199">
        <v>41926</v>
      </c>
      <c r="D372" s="199">
        <v>41926</v>
      </c>
      <c r="E372" s="668" t="s">
        <v>173</v>
      </c>
      <c r="F372" s="668" t="s">
        <v>1028</v>
      </c>
      <c r="G372" s="669" t="s">
        <v>641</v>
      </c>
      <c r="H372" s="668">
        <v>32</v>
      </c>
      <c r="I372" s="666">
        <v>32</v>
      </c>
      <c r="J372" s="668"/>
      <c r="K372" s="668" t="s">
        <v>671</v>
      </c>
      <c r="L372" s="481">
        <v>2</v>
      </c>
      <c r="M372" s="481">
        <v>8</v>
      </c>
      <c r="N372" s="482">
        <v>41928</v>
      </c>
    </row>
    <row r="373" spans="1:14">
      <c r="A373" s="665" t="s">
        <v>1371</v>
      </c>
      <c r="B373" s="666">
        <v>12</v>
      </c>
      <c r="C373" s="199">
        <v>41926</v>
      </c>
      <c r="D373" s="199">
        <v>41926</v>
      </c>
      <c r="E373" s="667" t="s">
        <v>197</v>
      </c>
      <c r="F373" s="668" t="s">
        <v>1028</v>
      </c>
      <c r="G373" s="669" t="s">
        <v>640</v>
      </c>
      <c r="H373" s="668">
        <v>382</v>
      </c>
      <c r="I373" s="666">
        <v>382</v>
      </c>
      <c r="J373" s="668"/>
      <c r="K373" s="395" t="s">
        <v>671</v>
      </c>
      <c r="L373" s="481">
        <v>6</v>
      </c>
      <c r="M373" s="481">
        <v>42</v>
      </c>
      <c r="N373" s="482">
        <v>41928</v>
      </c>
    </row>
    <row r="374" spans="1:14">
      <c r="A374" s="665" t="s">
        <v>1371</v>
      </c>
      <c r="B374" s="666">
        <v>12</v>
      </c>
      <c r="C374" s="199">
        <v>41926</v>
      </c>
      <c r="D374" s="199">
        <v>41926</v>
      </c>
      <c r="E374" s="668" t="s">
        <v>179</v>
      </c>
      <c r="F374" s="668" t="s">
        <v>1028</v>
      </c>
      <c r="G374" s="668" t="s">
        <v>1029</v>
      </c>
      <c r="H374" s="668">
        <v>205</v>
      </c>
      <c r="I374" s="666">
        <v>205</v>
      </c>
      <c r="J374" s="668"/>
      <c r="K374" s="668" t="s">
        <v>671</v>
      </c>
      <c r="L374" s="481">
        <v>2</v>
      </c>
      <c r="M374" s="481">
        <v>8</v>
      </c>
      <c r="N374" s="482">
        <v>41927</v>
      </c>
    </row>
    <row r="375" spans="1:14">
      <c r="A375" s="665" t="s">
        <v>1371</v>
      </c>
      <c r="B375" s="666">
        <v>12</v>
      </c>
      <c r="C375" s="199">
        <v>41926</v>
      </c>
      <c r="D375" s="199">
        <v>41926</v>
      </c>
      <c r="E375" s="668" t="s">
        <v>225</v>
      </c>
      <c r="F375" s="668" t="s">
        <v>1028</v>
      </c>
      <c r="G375" s="668" t="s">
        <v>639</v>
      </c>
      <c r="H375" s="668">
        <v>7</v>
      </c>
      <c r="I375" s="666">
        <v>7</v>
      </c>
      <c r="J375" s="668" t="s">
        <v>1031</v>
      </c>
      <c r="K375" s="395" t="s">
        <v>671</v>
      </c>
      <c r="L375" s="484">
        <v>5</v>
      </c>
      <c r="M375" s="484">
        <v>35</v>
      </c>
      <c r="N375" s="482">
        <v>41936</v>
      </c>
    </row>
    <row r="376" spans="1:14">
      <c r="A376" s="665" t="s">
        <v>1371</v>
      </c>
      <c r="B376" s="666">
        <v>12</v>
      </c>
      <c r="C376" s="199">
        <v>41926</v>
      </c>
      <c r="D376" s="199">
        <v>41926</v>
      </c>
      <c r="E376" s="668" t="s">
        <v>173</v>
      </c>
      <c r="F376" s="668" t="s">
        <v>1028</v>
      </c>
      <c r="G376" s="669" t="s">
        <v>641</v>
      </c>
      <c r="H376" s="668">
        <v>22</v>
      </c>
      <c r="I376" s="666">
        <v>22</v>
      </c>
      <c r="J376" s="668"/>
      <c r="K376" s="668" t="s">
        <v>671</v>
      </c>
      <c r="L376" s="481">
        <v>2</v>
      </c>
      <c r="M376" s="481">
        <v>8</v>
      </c>
      <c r="N376" s="482">
        <v>41928</v>
      </c>
    </row>
    <row r="377" spans="1:14">
      <c r="A377" s="665" t="s">
        <v>1371</v>
      </c>
      <c r="B377" s="666" t="s">
        <v>309</v>
      </c>
      <c r="C377" s="199">
        <v>41926</v>
      </c>
      <c r="D377" s="199">
        <v>41926</v>
      </c>
      <c r="E377" s="667" t="s">
        <v>197</v>
      </c>
      <c r="F377" s="668" t="s">
        <v>1028</v>
      </c>
      <c r="G377" s="669" t="s">
        <v>640</v>
      </c>
      <c r="H377" s="668">
        <v>463</v>
      </c>
      <c r="I377" s="666">
        <v>463</v>
      </c>
      <c r="J377" s="668"/>
      <c r="K377" s="395" t="s">
        <v>671</v>
      </c>
      <c r="L377" s="481">
        <v>6</v>
      </c>
      <c r="M377" s="481">
        <v>42</v>
      </c>
      <c r="N377" s="482">
        <v>41928</v>
      </c>
    </row>
    <row r="378" spans="1:14">
      <c r="A378" s="665" t="s">
        <v>1371</v>
      </c>
      <c r="B378" s="666" t="s">
        <v>309</v>
      </c>
      <c r="C378" s="199">
        <v>41926</v>
      </c>
      <c r="D378" s="199">
        <v>41926</v>
      </c>
      <c r="E378" s="668" t="s">
        <v>179</v>
      </c>
      <c r="F378" s="668" t="s">
        <v>1028</v>
      </c>
      <c r="G378" s="668" t="s">
        <v>1029</v>
      </c>
      <c r="H378" s="668">
        <v>238</v>
      </c>
      <c r="I378" s="666">
        <v>238</v>
      </c>
      <c r="J378" s="668"/>
      <c r="K378" s="668" t="s">
        <v>671</v>
      </c>
      <c r="L378" s="481">
        <v>2</v>
      </c>
      <c r="M378" s="481">
        <v>8</v>
      </c>
      <c r="N378" s="482">
        <v>41927</v>
      </c>
    </row>
    <row r="379" spans="1:14">
      <c r="A379" s="665" t="s">
        <v>1371</v>
      </c>
      <c r="B379" s="666" t="s">
        <v>309</v>
      </c>
      <c r="C379" s="199">
        <v>41926</v>
      </c>
      <c r="D379" s="199">
        <v>41926</v>
      </c>
      <c r="E379" s="668" t="s">
        <v>225</v>
      </c>
      <c r="F379" s="668" t="s">
        <v>1028</v>
      </c>
      <c r="G379" s="668" t="s">
        <v>639</v>
      </c>
      <c r="H379" s="668">
        <v>6</v>
      </c>
      <c r="I379" s="666">
        <v>6</v>
      </c>
      <c r="J379" s="668" t="s">
        <v>1031</v>
      </c>
      <c r="K379" s="395" t="s">
        <v>671</v>
      </c>
      <c r="L379" s="484">
        <v>5</v>
      </c>
      <c r="M379" s="484">
        <v>35</v>
      </c>
      <c r="N379" s="482">
        <v>41936</v>
      </c>
    </row>
    <row r="380" spans="1:14">
      <c r="A380" s="665" t="s">
        <v>1371</v>
      </c>
      <c r="B380" s="666" t="s">
        <v>309</v>
      </c>
      <c r="C380" s="199">
        <v>41926</v>
      </c>
      <c r="D380" s="199">
        <v>41926</v>
      </c>
      <c r="E380" s="668" t="s">
        <v>173</v>
      </c>
      <c r="F380" s="668" t="s">
        <v>1028</v>
      </c>
      <c r="G380" s="669" t="s">
        <v>641</v>
      </c>
      <c r="H380" s="668">
        <v>16</v>
      </c>
      <c r="I380" s="666">
        <v>16</v>
      </c>
      <c r="J380" s="668"/>
      <c r="K380" s="668" t="s">
        <v>671</v>
      </c>
      <c r="L380" s="481">
        <v>2</v>
      </c>
      <c r="M380" s="481">
        <v>8</v>
      </c>
      <c r="N380" s="482">
        <v>41928</v>
      </c>
    </row>
    <row r="381" spans="1:14">
      <c r="A381" s="665" t="s">
        <v>1371</v>
      </c>
      <c r="B381" s="666" t="s">
        <v>704</v>
      </c>
      <c r="C381" s="199">
        <v>41926</v>
      </c>
      <c r="D381" s="199">
        <v>41926</v>
      </c>
      <c r="E381" s="667" t="s">
        <v>197</v>
      </c>
      <c r="F381" s="668" t="s">
        <v>1028</v>
      </c>
      <c r="G381" s="669" t="s">
        <v>640</v>
      </c>
      <c r="H381" s="668">
        <v>382</v>
      </c>
      <c r="I381" s="666">
        <v>382</v>
      </c>
      <c r="J381" s="668"/>
      <c r="K381" s="395" t="s">
        <v>671</v>
      </c>
      <c r="L381" s="481">
        <v>6</v>
      </c>
      <c r="M381" s="481">
        <v>42</v>
      </c>
      <c r="N381" s="482">
        <v>41928</v>
      </c>
    </row>
    <row r="382" spans="1:14">
      <c r="A382" s="665" t="s">
        <v>1371</v>
      </c>
      <c r="B382" s="666" t="s">
        <v>704</v>
      </c>
      <c r="C382" s="199">
        <v>41926</v>
      </c>
      <c r="D382" s="199">
        <v>41926</v>
      </c>
      <c r="E382" s="668" t="s">
        <v>179</v>
      </c>
      <c r="F382" s="668" t="s">
        <v>1028</v>
      </c>
      <c r="G382" s="668" t="s">
        <v>1029</v>
      </c>
      <c r="H382" s="668">
        <v>204</v>
      </c>
      <c r="I382" s="666">
        <v>204</v>
      </c>
      <c r="J382" s="668"/>
      <c r="K382" s="668" t="s">
        <v>671</v>
      </c>
      <c r="L382" s="481">
        <v>2</v>
      </c>
      <c r="M382" s="481">
        <v>8</v>
      </c>
      <c r="N382" s="482">
        <v>41927</v>
      </c>
    </row>
    <row r="383" spans="1:14">
      <c r="A383" s="665" t="s">
        <v>1371</v>
      </c>
      <c r="B383" s="666" t="s">
        <v>704</v>
      </c>
      <c r="C383" s="199">
        <v>41926</v>
      </c>
      <c r="D383" s="199">
        <v>41926</v>
      </c>
      <c r="E383" s="668" t="s">
        <v>225</v>
      </c>
      <c r="F383" s="668" t="s">
        <v>1028</v>
      </c>
      <c r="G383" s="668" t="s">
        <v>639</v>
      </c>
      <c r="H383" s="668">
        <v>16</v>
      </c>
      <c r="I383" s="666">
        <v>16</v>
      </c>
      <c r="J383" s="668" t="s">
        <v>1031</v>
      </c>
      <c r="K383" s="395" t="s">
        <v>671</v>
      </c>
      <c r="L383" s="484">
        <v>5</v>
      </c>
      <c r="M383" s="484">
        <v>35</v>
      </c>
      <c r="N383" s="482">
        <v>41936</v>
      </c>
    </row>
    <row r="384" spans="1:14">
      <c r="A384" s="665" t="s">
        <v>1371</v>
      </c>
      <c r="B384" s="666" t="s">
        <v>704</v>
      </c>
      <c r="C384" s="199">
        <v>41926</v>
      </c>
      <c r="D384" s="199">
        <v>41926</v>
      </c>
      <c r="E384" s="668" t="s">
        <v>173</v>
      </c>
      <c r="F384" s="668" t="s">
        <v>1028</v>
      </c>
      <c r="G384" s="669" t="s">
        <v>641</v>
      </c>
      <c r="H384" s="668">
        <v>18</v>
      </c>
      <c r="I384" s="666">
        <v>18</v>
      </c>
      <c r="J384" s="668"/>
      <c r="K384" s="668" t="s">
        <v>671</v>
      </c>
      <c r="L384" s="481">
        <v>2</v>
      </c>
      <c r="M384" s="481">
        <v>8</v>
      </c>
      <c r="N384" s="482">
        <v>41928</v>
      </c>
    </row>
    <row r="385" spans="1:14">
      <c r="A385" s="665" t="s">
        <v>1371</v>
      </c>
      <c r="B385" s="666">
        <v>34</v>
      </c>
      <c r="C385" s="199">
        <v>41926</v>
      </c>
      <c r="D385" s="199">
        <v>41926</v>
      </c>
      <c r="E385" s="667" t="s">
        <v>197</v>
      </c>
      <c r="F385" s="668" t="s">
        <v>1028</v>
      </c>
      <c r="G385" s="669" t="s">
        <v>640</v>
      </c>
      <c r="H385" s="668">
        <v>961</v>
      </c>
      <c r="I385" s="666">
        <v>961</v>
      </c>
      <c r="J385" s="668"/>
      <c r="K385" s="395" t="s">
        <v>671</v>
      </c>
      <c r="L385" s="481">
        <v>6</v>
      </c>
      <c r="M385" s="481">
        <v>42</v>
      </c>
      <c r="N385" s="482">
        <v>41928</v>
      </c>
    </row>
    <row r="386" spans="1:14">
      <c r="A386" s="665" t="s">
        <v>1371</v>
      </c>
      <c r="B386" s="666">
        <v>34</v>
      </c>
      <c r="C386" s="199">
        <v>41926</v>
      </c>
      <c r="D386" s="199">
        <v>41926</v>
      </c>
      <c r="E386" s="668" t="s">
        <v>179</v>
      </c>
      <c r="F386" s="668" t="s">
        <v>1028</v>
      </c>
      <c r="G386" s="668" t="s">
        <v>1029</v>
      </c>
      <c r="H386" s="668">
        <v>650</v>
      </c>
      <c r="I386" s="666">
        <v>650</v>
      </c>
      <c r="J386" s="668"/>
      <c r="K386" s="668" t="s">
        <v>671</v>
      </c>
      <c r="L386" s="481">
        <v>2</v>
      </c>
      <c r="M386" s="481">
        <v>8</v>
      </c>
      <c r="N386" s="482">
        <v>41927</v>
      </c>
    </row>
    <row r="387" spans="1:14">
      <c r="A387" s="665" t="s">
        <v>1371</v>
      </c>
      <c r="B387" s="666">
        <v>34</v>
      </c>
      <c r="C387" s="199">
        <v>41926</v>
      </c>
      <c r="D387" s="199">
        <v>41926</v>
      </c>
      <c r="E387" s="668" t="s">
        <v>225</v>
      </c>
      <c r="F387" s="668" t="s">
        <v>1028</v>
      </c>
      <c r="G387" s="668" t="s">
        <v>639</v>
      </c>
      <c r="H387" s="668">
        <v>7</v>
      </c>
      <c r="I387" s="666">
        <v>7</v>
      </c>
      <c r="J387" s="668" t="s">
        <v>1031</v>
      </c>
      <c r="K387" s="395" t="s">
        <v>671</v>
      </c>
      <c r="L387" s="484">
        <v>5</v>
      </c>
      <c r="M387" s="484">
        <v>35</v>
      </c>
      <c r="N387" s="482">
        <v>41936</v>
      </c>
    </row>
    <row r="388" spans="1:14">
      <c r="A388" s="665" t="s">
        <v>1371</v>
      </c>
      <c r="B388" s="666">
        <v>34</v>
      </c>
      <c r="C388" s="199">
        <v>41926</v>
      </c>
      <c r="D388" s="199">
        <v>41926</v>
      </c>
      <c r="E388" s="668" t="s">
        <v>173</v>
      </c>
      <c r="F388" s="668" t="s">
        <v>1028</v>
      </c>
      <c r="G388" s="669" t="s">
        <v>641</v>
      </c>
      <c r="H388" s="668">
        <v>5</v>
      </c>
      <c r="I388" s="666">
        <v>5</v>
      </c>
      <c r="J388" s="668" t="s">
        <v>1031</v>
      </c>
      <c r="K388" s="668" t="s">
        <v>671</v>
      </c>
      <c r="L388" s="481">
        <v>2</v>
      </c>
      <c r="M388" s="481">
        <v>8</v>
      </c>
      <c r="N388" s="482">
        <v>41928</v>
      </c>
    </row>
    <row r="389" spans="1:14">
      <c r="A389" s="665" t="s">
        <v>1371</v>
      </c>
      <c r="B389" s="666">
        <v>18</v>
      </c>
      <c r="C389" s="199">
        <v>41926</v>
      </c>
      <c r="D389" s="199">
        <v>41926</v>
      </c>
      <c r="E389" s="667" t="s">
        <v>197</v>
      </c>
      <c r="F389" s="668" t="s">
        <v>1028</v>
      </c>
      <c r="G389" s="669" t="s">
        <v>640</v>
      </c>
      <c r="H389" s="668">
        <v>462</v>
      </c>
      <c r="I389" s="666">
        <v>462</v>
      </c>
      <c r="J389" s="668"/>
      <c r="K389" s="395" t="s">
        <v>671</v>
      </c>
      <c r="L389" s="481">
        <v>6</v>
      </c>
      <c r="M389" s="481">
        <v>42</v>
      </c>
      <c r="N389" s="482">
        <v>41928</v>
      </c>
    </row>
    <row r="390" spans="1:14">
      <c r="A390" s="665" t="s">
        <v>1371</v>
      </c>
      <c r="B390" s="666">
        <v>18</v>
      </c>
      <c r="C390" s="199">
        <v>41926</v>
      </c>
      <c r="D390" s="199">
        <v>41926</v>
      </c>
      <c r="E390" s="668" t="s">
        <v>179</v>
      </c>
      <c r="F390" s="668" t="s">
        <v>1028</v>
      </c>
      <c r="G390" s="668" t="s">
        <v>1029</v>
      </c>
      <c r="H390" s="668">
        <v>65</v>
      </c>
      <c r="I390" s="666">
        <v>65</v>
      </c>
      <c r="J390" s="668"/>
      <c r="K390" s="668" t="s">
        <v>671</v>
      </c>
      <c r="L390" s="481">
        <v>2</v>
      </c>
      <c r="M390" s="481">
        <v>8</v>
      </c>
      <c r="N390" s="482">
        <v>41927</v>
      </c>
    </row>
    <row r="391" spans="1:14">
      <c r="A391" s="665" t="s">
        <v>1371</v>
      </c>
      <c r="B391" s="666">
        <v>18</v>
      </c>
      <c r="C391" s="199">
        <v>41926</v>
      </c>
      <c r="D391" s="199">
        <v>41926</v>
      </c>
      <c r="E391" s="668" t="s">
        <v>225</v>
      </c>
      <c r="F391" s="668" t="s">
        <v>1028</v>
      </c>
      <c r="G391" s="668" t="s">
        <v>639</v>
      </c>
      <c r="H391" s="668">
        <v>13</v>
      </c>
      <c r="I391" s="666">
        <v>13</v>
      </c>
      <c r="J391" s="668" t="s">
        <v>1031</v>
      </c>
      <c r="K391" s="395" t="s">
        <v>671</v>
      </c>
      <c r="L391" s="484">
        <v>5</v>
      </c>
      <c r="M391" s="484">
        <v>35</v>
      </c>
      <c r="N391" s="482">
        <v>41936</v>
      </c>
    </row>
    <row r="392" spans="1:14">
      <c r="A392" s="665" t="s">
        <v>1371</v>
      </c>
      <c r="B392" s="666">
        <v>18</v>
      </c>
      <c r="C392" s="199">
        <v>41926</v>
      </c>
      <c r="D392" s="199">
        <v>41926</v>
      </c>
      <c r="E392" s="668" t="s">
        <v>173</v>
      </c>
      <c r="F392" s="668" t="s">
        <v>1028</v>
      </c>
      <c r="G392" s="669" t="s">
        <v>641</v>
      </c>
      <c r="H392" s="668">
        <v>81</v>
      </c>
      <c r="I392" s="666">
        <v>81</v>
      </c>
      <c r="J392" s="668"/>
      <c r="K392" s="668" t="s">
        <v>671</v>
      </c>
      <c r="L392" s="481">
        <v>2</v>
      </c>
      <c r="M392" s="481">
        <v>8</v>
      </c>
      <c r="N392" s="482">
        <v>41928</v>
      </c>
    </row>
    <row r="393" spans="1:14">
      <c r="A393" s="665" t="s">
        <v>1371</v>
      </c>
      <c r="B393" s="666">
        <v>19</v>
      </c>
      <c r="C393" s="199">
        <v>41926</v>
      </c>
      <c r="D393" s="199">
        <v>41926</v>
      </c>
      <c r="E393" s="667" t="s">
        <v>197</v>
      </c>
      <c r="F393" s="668" t="s">
        <v>1028</v>
      </c>
      <c r="G393" s="669" t="s">
        <v>640</v>
      </c>
      <c r="H393" s="668">
        <v>478</v>
      </c>
      <c r="I393" s="666">
        <v>478</v>
      </c>
      <c r="J393" s="668"/>
      <c r="K393" s="395" t="s">
        <v>671</v>
      </c>
      <c r="L393" s="481">
        <v>6</v>
      </c>
      <c r="M393" s="481">
        <v>42</v>
      </c>
      <c r="N393" s="482">
        <v>41928</v>
      </c>
    </row>
    <row r="394" spans="1:14">
      <c r="A394" s="665" t="s">
        <v>1371</v>
      </c>
      <c r="B394" s="666">
        <v>19</v>
      </c>
      <c r="C394" s="199">
        <v>41926</v>
      </c>
      <c r="D394" s="199">
        <v>41926</v>
      </c>
      <c r="E394" s="668" t="s">
        <v>179</v>
      </c>
      <c r="F394" s="668" t="s">
        <v>1028</v>
      </c>
      <c r="G394" s="668" t="s">
        <v>1029</v>
      </c>
      <c r="H394" s="668">
        <v>301</v>
      </c>
      <c r="I394" s="666">
        <v>301</v>
      </c>
      <c r="J394" s="668"/>
      <c r="K394" s="668" t="s">
        <v>671</v>
      </c>
      <c r="L394" s="481">
        <v>2</v>
      </c>
      <c r="M394" s="481">
        <v>8</v>
      </c>
      <c r="N394" s="482">
        <v>41927</v>
      </c>
    </row>
    <row r="395" spans="1:14">
      <c r="A395" s="665" t="s">
        <v>1371</v>
      </c>
      <c r="B395" s="666">
        <v>19</v>
      </c>
      <c r="C395" s="199">
        <v>41926</v>
      </c>
      <c r="D395" s="199">
        <v>41926</v>
      </c>
      <c r="E395" s="668" t="s">
        <v>225</v>
      </c>
      <c r="F395" s="668" t="s">
        <v>1028</v>
      </c>
      <c r="G395" s="668" t="s">
        <v>639</v>
      </c>
      <c r="H395" s="668">
        <v>11</v>
      </c>
      <c r="I395" s="666">
        <v>11</v>
      </c>
      <c r="J395" s="668" t="s">
        <v>1031</v>
      </c>
      <c r="K395" s="395" t="s">
        <v>671</v>
      </c>
      <c r="L395" s="484">
        <v>5</v>
      </c>
      <c r="M395" s="484">
        <v>35</v>
      </c>
      <c r="N395" s="482">
        <v>41936</v>
      </c>
    </row>
    <row r="396" spans="1:14">
      <c r="A396" s="665" t="s">
        <v>1371</v>
      </c>
      <c r="B396" s="666">
        <v>19</v>
      </c>
      <c r="C396" s="199">
        <v>41926</v>
      </c>
      <c r="D396" s="199">
        <v>41926</v>
      </c>
      <c r="E396" s="668" t="s">
        <v>173</v>
      </c>
      <c r="F396" s="668" t="s">
        <v>1028</v>
      </c>
      <c r="G396" s="669" t="s">
        <v>641</v>
      </c>
      <c r="H396" s="668">
        <v>20</v>
      </c>
      <c r="I396" s="666">
        <v>20</v>
      </c>
      <c r="J396" s="668"/>
      <c r="K396" s="668" t="s">
        <v>671</v>
      </c>
      <c r="L396" s="481">
        <v>2</v>
      </c>
      <c r="M396" s="481">
        <v>8</v>
      </c>
      <c r="N396" s="482">
        <v>41928</v>
      </c>
    </row>
    <row r="397" spans="1:14">
      <c r="A397" s="665" t="s">
        <v>1371</v>
      </c>
      <c r="B397" s="666">
        <v>35</v>
      </c>
      <c r="C397" s="199">
        <v>41926</v>
      </c>
      <c r="D397" s="199">
        <v>41926</v>
      </c>
      <c r="E397" s="667" t="s">
        <v>197</v>
      </c>
      <c r="F397" s="668" t="s">
        <v>1028</v>
      </c>
      <c r="G397" s="669" t="s">
        <v>640</v>
      </c>
      <c r="H397" s="668">
        <v>353</v>
      </c>
      <c r="I397" s="666">
        <v>353</v>
      </c>
      <c r="J397" s="668"/>
      <c r="K397" s="395" t="s">
        <v>671</v>
      </c>
      <c r="L397" s="481">
        <v>6</v>
      </c>
      <c r="M397" s="481">
        <v>42</v>
      </c>
      <c r="N397" s="482">
        <v>41928</v>
      </c>
    </row>
    <row r="398" spans="1:14">
      <c r="A398" s="665" t="s">
        <v>1371</v>
      </c>
      <c r="B398" s="666">
        <v>35</v>
      </c>
      <c r="C398" s="199">
        <v>41926</v>
      </c>
      <c r="D398" s="199">
        <v>41926</v>
      </c>
      <c r="E398" s="668" t="s">
        <v>179</v>
      </c>
      <c r="F398" s="668" t="s">
        <v>1028</v>
      </c>
      <c r="G398" s="668" t="s">
        <v>1029</v>
      </c>
      <c r="H398" s="668">
        <v>256</v>
      </c>
      <c r="I398" s="666">
        <v>256</v>
      </c>
      <c r="J398" s="668"/>
      <c r="K398" s="668" t="s">
        <v>671</v>
      </c>
      <c r="L398" s="481">
        <v>2</v>
      </c>
      <c r="M398" s="481">
        <v>8</v>
      </c>
      <c r="N398" s="482">
        <v>41927</v>
      </c>
    </row>
    <row r="399" spans="1:14">
      <c r="A399" s="665" t="s">
        <v>1371</v>
      </c>
      <c r="B399" s="666">
        <v>35</v>
      </c>
      <c r="C399" s="199">
        <v>41926</v>
      </c>
      <c r="D399" s="199">
        <v>41926</v>
      </c>
      <c r="E399" s="668" t="s">
        <v>225</v>
      </c>
      <c r="F399" s="668" t="s">
        <v>1028</v>
      </c>
      <c r="G399" s="668" t="s">
        <v>639</v>
      </c>
      <c r="H399" s="668">
        <v>12</v>
      </c>
      <c r="I399" s="666">
        <v>12</v>
      </c>
      <c r="J399" s="668" t="s">
        <v>1031</v>
      </c>
      <c r="K399" s="395" t="s">
        <v>671</v>
      </c>
      <c r="L399" s="484">
        <v>5</v>
      </c>
      <c r="M399" s="484">
        <v>35</v>
      </c>
      <c r="N399" s="482">
        <v>41936</v>
      </c>
    </row>
    <row r="400" spans="1:14">
      <c r="A400" s="665" t="s">
        <v>1371</v>
      </c>
      <c r="B400" s="666">
        <v>35</v>
      </c>
      <c r="C400" s="199">
        <v>41926</v>
      </c>
      <c r="D400" s="199">
        <v>41926</v>
      </c>
      <c r="E400" s="668" t="s">
        <v>173</v>
      </c>
      <c r="F400" s="668" t="s">
        <v>1028</v>
      </c>
      <c r="G400" s="669" t="s">
        <v>641</v>
      </c>
      <c r="H400" s="668">
        <v>14</v>
      </c>
      <c r="I400" s="666">
        <v>14</v>
      </c>
      <c r="J400" s="668"/>
      <c r="K400" s="668" t="s">
        <v>671</v>
      </c>
      <c r="L400" s="481">
        <v>2</v>
      </c>
      <c r="M400" s="481">
        <v>8</v>
      </c>
      <c r="N400" s="482">
        <v>41928</v>
      </c>
    </row>
    <row r="401" spans="1:14">
      <c r="A401" s="665" t="s">
        <v>1371</v>
      </c>
      <c r="B401" s="666">
        <v>50</v>
      </c>
      <c r="C401" s="199">
        <v>41926</v>
      </c>
      <c r="D401" s="199">
        <v>41926</v>
      </c>
      <c r="E401" s="667" t="s">
        <v>197</v>
      </c>
      <c r="F401" s="668" t="s">
        <v>1028</v>
      </c>
      <c r="G401" s="669" t="s">
        <v>640</v>
      </c>
      <c r="H401" s="668">
        <v>490</v>
      </c>
      <c r="I401" s="666">
        <v>490</v>
      </c>
      <c r="J401" s="668"/>
      <c r="K401" s="395" t="s">
        <v>671</v>
      </c>
      <c r="L401" s="481">
        <v>6</v>
      </c>
      <c r="M401" s="481">
        <v>42</v>
      </c>
      <c r="N401" s="482">
        <v>41928</v>
      </c>
    </row>
    <row r="402" spans="1:14">
      <c r="A402" s="665" t="s">
        <v>1371</v>
      </c>
      <c r="B402" s="666">
        <v>50</v>
      </c>
      <c r="C402" s="199">
        <v>41926</v>
      </c>
      <c r="D402" s="199">
        <v>41926</v>
      </c>
      <c r="E402" s="668" t="s">
        <v>179</v>
      </c>
      <c r="F402" s="668" t="s">
        <v>1028</v>
      </c>
      <c r="G402" s="668" t="s">
        <v>1029</v>
      </c>
      <c r="H402" s="668">
        <v>336</v>
      </c>
      <c r="I402" s="666">
        <v>336</v>
      </c>
      <c r="J402" s="668"/>
      <c r="K402" s="668" t="s">
        <v>671</v>
      </c>
      <c r="L402" s="481">
        <v>2</v>
      </c>
      <c r="M402" s="481">
        <v>8</v>
      </c>
      <c r="N402" s="482">
        <v>41927</v>
      </c>
    </row>
    <row r="403" spans="1:14">
      <c r="A403" s="665" t="s">
        <v>1371</v>
      </c>
      <c r="B403" s="666">
        <v>50</v>
      </c>
      <c r="C403" s="199">
        <v>41926</v>
      </c>
      <c r="D403" s="199">
        <v>41926</v>
      </c>
      <c r="E403" s="668" t="s">
        <v>225</v>
      </c>
      <c r="F403" s="668" t="s">
        <v>1028</v>
      </c>
      <c r="G403" s="668" t="s">
        <v>639</v>
      </c>
      <c r="H403" s="668">
        <v>13</v>
      </c>
      <c r="I403" s="666">
        <v>13</v>
      </c>
      <c r="J403" s="668" t="s">
        <v>1031</v>
      </c>
      <c r="K403" s="395" t="s">
        <v>671</v>
      </c>
      <c r="L403" s="484">
        <v>5</v>
      </c>
      <c r="M403" s="484">
        <v>35</v>
      </c>
      <c r="N403" s="482">
        <v>41936</v>
      </c>
    </row>
    <row r="404" spans="1:14">
      <c r="A404" s="665" t="s">
        <v>1371</v>
      </c>
      <c r="B404" s="666">
        <v>50</v>
      </c>
      <c r="C404" s="199">
        <v>41926</v>
      </c>
      <c r="D404" s="199">
        <v>41926</v>
      </c>
      <c r="E404" s="668" t="s">
        <v>173</v>
      </c>
      <c r="F404" s="668" t="s">
        <v>1028</v>
      </c>
      <c r="G404" s="669" t="s">
        <v>641</v>
      </c>
      <c r="H404" s="668">
        <v>21</v>
      </c>
      <c r="I404" s="666">
        <v>21</v>
      </c>
      <c r="J404" s="668"/>
      <c r="K404" s="668" t="s">
        <v>671</v>
      </c>
      <c r="L404" s="481">
        <v>2</v>
      </c>
      <c r="M404" s="481">
        <v>8</v>
      </c>
      <c r="N404" s="482">
        <v>41928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T103"/>
  <sheetViews>
    <sheetView topLeftCell="A55" workbookViewId="0">
      <selection activeCell="J74" sqref="J74:J79"/>
    </sheetView>
  </sheetViews>
  <sheetFormatPr defaultColWidth="9.08984375" defaultRowHeight="12.5"/>
  <cols>
    <col min="1" max="1" width="11.08984375" style="515" customWidth="1"/>
    <col min="2" max="2" width="7.08984375" style="528" customWidth="1"/>
    <col min="3" max="3" width="19.1796875" style="531" customWidth="1"/>
    <col min="4" max="4" width="10.6328125" style="515" customWidth="1"/>
    <col min="5" max="5" width="5.453125" style="967" customWidth="1"/>
    <col min="6" max="6" width="4.36328125" style="536" bestFit="1" customWidth="1"/>
    <col min="7" max="7" width="7.6328125" style="536" customWidth="1"/>
    <col min="8" max="8" width="8.90625" style="536" customWidth="1"/>
    <col min="9" max="9" width="10.453125" style="541" customWidth="1"/>
    <col min="10" max="10" width="9.08984375" style="536"/>
    <col min="11" max="11" width="12.54296875" style="529" customWidth="1"/>
    <col min="12" max="12" width="6.54296875" style="515" bestFit="1" customWidth="1"/>
    <col min="13" max="17" width="9.08984375" style="515"/>
    <col min="18" max="18" width="13.1796875" style="515" customWidth="1"/>
    <col min="19" max="19" width="9.08984375" style="515"/>
    <col min="20" max="20" width="16.81640625" style="515" customWidth="1"/>
    <col min="21" max="16384" width="9.08984375" style="515"/>
  </cols>
  <sheetData>
    <row r="1" spans="1:20" ht="37.5">
      <c r="A1" s="547" t="s">
        <v>268</v>
      </c>
      <c r="B1" s="520" t="s">
        <v>10</v>
      </c>
      <c r="C1" s="530" t="s">
        <v>267</v>
      </c>
      <c r="D1" s="521" t="s">
        <v>144</v>
      </c>
      <c r="E1" s="965" t="s">
        <v>146</v>
      </c>
      <c r="F1" s="533" t="s">
        <v>150</v>
      </c>
      <c r="G1" s="543" t="s">
        <v>265</v>
      </c>
      <c r="H1" s="533" t="s">
        <v>266</v>
      </c>
      <c r="I1" s="539" t="s">
        <v>264</v>
      </c>
      <c r="J1" s="533" t="s">
        <v>287</v>
      </c>
      <c r="K1" s="522" t="s">
        <v>389</v>
      </c>
      <c r="L1" s="523" t="s">
        <v>390</v>
      </c>
      <c r="M1" s="521" t="s">
        <v>1465</v>
      </c>
      <c r="N1" s="515" t="s">
        <v>1466</v>
      </c>
    </row>
    <row r="2" spans="1:20" ht="14">
      <c r="A2" s="1188" t="s">
        <v>240</v>
      </c>
      <c r="B2" s="1185" t="s">
        <v>353</v>
      </c>
      <c r="C2" s="1182" t="s">
        <v>914</v>
      </c>
      <c r="D2" s="532">
        <v>41774</v>
      </c>
      <c r="E2" s="966" t="s">
        <v>1434</v>
      </c>
      <c r="F2" s="544"/>
      <c r="G2" s="544"/>
      <c r="H2" s="544"/>
      <c r="I2" s="545"/>
      <c r="J2" s="544"/>
      <c r="K2" s="546"/>
      <c r="L2" s="518"/>
      <c r="M2" s="518"/>
      <c r="P2" t="s">
        <v>163</v>
      </c>
      <c r="Q2" t="s">
        <v>164</v>
      </c>
      <c r="R2" t="s">
        <v>165</v>
      </c>
      <c r="S2" t="s">
        <v>166</v>
      </c>
      <c r="T2" t="s">
        <v>372</v>
      </c>
    </row>
    <row r="3" spans="1:20" ht="13">
      <c r="A3" s="1188"/>
      <c r="B3" s="1186"/>
      <c r="C3" s="1183"/>
      <c r="D3" s="524">
        <v>41810</v>
      </c>
      <c r="E3" s="969">
        <v>0.50347222222222221</v>
      </c>
      <c r="F3" s="538">
        <v>7.1</v>
      </c>
      <c r="G3" s="538">
        <v>9</v>
      </c>
      <c r="H3" s="538">
        <v>10.84</v>
      </c>
      <c r="I3" s="549">
        <v>3.7999999999999999E-2</v>
      </c>
      <c r="J3" s="538">
        <v>55</v>
      </c>
      <c r="K3" s="527">
        <v>0.01</v>
      </c>
      <c r="L3" s="518" t="s">
        <v>910</v>
      </c>
      <c r="M3" s="518">
        <f>J3*1.983*30</f>
        <v>3271.9500000000003</v>
      </c>
      <c r="P3" s="287">
        <v>2</v>
      </c>
      <c r="Q3" s="286">
        <v>0.38</v>
      </c>
      <c r="R3" s="286">
        <v>0.68</v>
      </c>
      <c r="S3" s="286">
        <f>Q3*2</f>
        <v>0.76</v>
      </c>
      <c r="T3" s="8">
        <f>R3*S3</f>
        <v>0.51680000000000004</v>
      </c>
    </row>
    <row r="4" spans="1:20" ht="14">
      <c r="A4" s="1188"/>
      <c r="B4" s="1186"/>
      <c r="C4" s="1183"/>
      <c r="D4" s="524">
        <v>41837</v>
      </c>
      <c r="E4" s="525">
        <v>0.40972222222222227</v>
      </c>
      <c r="F4" s="534">
        <v>7.62</v>
      </c>
      <c r="G4" s="534">
        <v>8.5</v>
      </c>
      <c r="H4" s="534">
        <v>9.84</v>
      </c>
      <c r="I4" s="540">
        <v>8.7999999999999995E-2</v>
      </c>
      <c r="J4" s="534">
        <v>30.4</v>
      </c>
      <c r="K4" s="526">
        <v>0.05</v>
      </c>
      <c r="L4" s="518" t="s">
        <v>910</v>
      </c>
      <c r="M4" s="518">
        <f t="shared" ref="M4:M68" si="0">J4*1.983*31</f>
        <v>1868.7791999999999</v>
      </c>
      <c r="P4" s="288">
        <v>4</v>
      </c>
      <c r="Q4" s="6">
        <v>0.4</v>
      </c>
      <c r="R4" s="6">
        <v>0.7</v>
      </c>
      <c r="S4" s="286">
        <f t="shared" ref="S4:S5" si="1">Q4*2</f>
        <v>0.8</v>
      </c>
      <c r="T4" s="286">
        <f t="shared" ref="T4:T16" si="2">R4*S4</f>
        <v>0.55999999999999994</v>
      </c>
    </row>
    <row r="5" spans="1:20" ht="14">
      <c r="A5" s="1188"/>
      <c r="B5" s="1186"/>
      <c r="C5" s="1183"/>
      <c r="D5" s="524">
        <v>41865</v>
      </c>
      <c r="E5" s="525">
        <v>0.3923611111111111</v>
      </c>
      <c r="F5" s="534">
        <v>8.0500000000000007</v>
      </c>
      <c r="G5" s="534">
        <v>9.6</v>
      </c>
      <c r="H5" s="534">
        <v>9.34</v>
      </c>
      <c r="I5" s="540">
        <v>4.0500000000000001E-2</v>
      </c>
      <c r="J5" s="534">
        <v>25.6</v>
      </c>
      <c r="K5" s="526">
        <v>0.02</v>
      </c>
      <c r="L5" s="518" t="s">
        <v>910</v>
      </c>
      <c r="M5" s="518">
        <f t="shared" si="0"/>
        <v>1573.7088000000003</v>
      </c>
      <c r="P5" s="287">
        <v>6</v>
      </c>
      <c r="Q5" s="6">
        <v>0.33</v>
      </c>
      <c r="R5" s="6">
        <v>0.75</v>
      </c>
      <c r="S5" s="286">
        <f t="shared" si="1"/>
        <v>0.66</v>
      </c>
      <c r="T5" s="286">
        <f t="shared" si="2"/>
        <v>0.495</v>
      </c>
    </row>
    <row r="6" spans="1:20" ht="14">
      <c r="A6" s="1188"/>
      <c r="B6" s="1186"/>
      <c r="C6" s="1183"/>
      <c r="D6" s="524">
        <v>41898</v>
      </c>
      <c r="E6" s="525">
        <v>0.47013888888888888</v>
      </c>
      <c r="F6" s="534">
        <v>7.9</v>
      </c>
      <c r="G6" s="534">
        <v>7.2</v>
      </c>
      <c r="H6" s="534">
        <v>11.45</v>
      </c>
      <c r="I6" s="540">
        <v>4.2000000000000003E-2</v>
      </c>
      <c r="J6" s="534">
        <v>10.8</v>
      </c>
      <c r="K6" s="526">
        <v>0.02</v>
      </c>
      <c r="L6" s="518" t="s">
        <v>910</v>
      </c>
      <c r="M6" s="518">
        <f>J6*1.983*30</f>
        <v>642.49200000000008</v>
      </c>
      <c r="P6" s="288">
        <v>8</v>
      </c>
      <c r="Q6" s="536"/>
      <c r="R6" s="6">
        <v>0.51</v>
      </c>
      <c r="S6" s="286">
        <f t="shared" ref="S6:S9" si="3">Q6*3</f>
        <v>0</v>
      </c>
      <c r="T6" s="286">
        <f t="shared" si="2"/>
        <v>0</v>
      </c>
    </row>
    <row r="7" spans="1:20" ht="14">
      <c r="A7" s="1188"/>
      <c r="B7" s="1187"/>
      <c r="C7" s="1184"/>
      <c r="D7" s="524">
        <v>41926</v>
      </c>
      <c r="E7" s="972">
        <v>0.41388888888888892</v>
      </c>
      <c r="F7" s="535">
        <v>8.84</v>
      </c>
      <c r="G7" s="973">
        <v>0.7</v>
      </c>
      <c r="H7" s="973">
        <v>13.14</v>
      </c>
      <c r="I7" s="974">
        <v>4.2999999999999997E-2</v>
      </c>
      <c r="J7" s="973">
        <v>17.7</v>
      </c>
      <c r="K7" s="526">
        <v>0.1</v>
      </c>
      <c r="L7" s="518" t="s">
        <v>910</v>
      </c>
      <c r="M7" s="518">
        <f t="shared" si="0"/>
        <v>1088.0721000000001</v>
      </c>
      <c r="N7" s="515">
        <f>SUM(M2:M7)</f>
        <v>8445.0020999999997</v>
      </c>
      <c r="O7" s="515" t="s">
        <v>1491</v>
      </c>
      <c r="P7" s="287">
        <v>10</v>
      </c>
      <c r="Q7" s="6"/>
      <c r="R7" s="6">
        <v>1.03</v>
      </c>
      <c r="S7" s="286">
        <f t="shared" si="3"/>
        <v>0</v>
      </c>
      <c r="T7" s="286">
        <f>R6*S7</f>
        <v>0</v>
      </c>
    </row>
    <row r="8" spans="1:20" ht="14">
      <c r="A8" s="1188"/>
      <c r="B8" s="1185" t="s">
        <v>352</v>
      </c>
      <c r="C8" s="1182" t="s">
        <v>382</v>
      </c>
      <c r="D8" s="532">
        <v>41774</v>
      </c>
      <c r="E8" s="964">
        <v>0.3888888888888889</v>
      </c>
      <c r="F8" s="963">
        <v>7.26</v>
      </c>
      <c r="G8" s="971">
        <v>3.5</v>
      </c>
      <c r="H8" s="971">
        <v>12.39</v>
      </c>
      <c r="I8" s="975">
        <v>7.6999999999999999E-2</v>
      </c>
      <c r="J8" s="971">
        <v>30.2</v>
      </c>
      <c r="K8" s="527">
        <v>0.02</v>
      </c>
      <c r="L8" s="518" t="s">
        <v>910</v>
      </c>
      <c r="M8" s="518">
        <f t="shared" si="0"/>
        <v>1856.4846</v>
      </c>
      <c r="P8" s="288">
        <v>12</v>
      </c>
      <c r="Q8" s="536"/>
      <c r="R8" s="6">
        <v>0.87</v>
      </c>
      <c r="S8" s="286">
        <f t="shared" si="3"/>
        <v>0</v>
      </c>
      <c r="T8" s="286">
        <f t="shared" si="2"/>
        <v>0</v>
      </c>
    </row>
    <row r="9" spans="1:20" ht="14">
      <c r="A9" s="1188"/>
      <c r="B9" s="1186"/>
      <c r="C9" s="1183"/>
      <c r="D9" s="524">
        <v>41802</v>
      </c>
      <c r="E9" s="969">
        <v>0.41041666666666665</v>
      </c>
      <c r="F9" s="538">
        <v>7.92</v>
      </c>
      <c r="G9" s="538">
        <v>8.3000000000000007</v>
      </c>
      <c r="H9" s="538">
        <v>10.74</v>
      </c>
      <c r="I9" s="549">
        <v>5.2999999999999999E-2</v>
      </c>
      <c r="J9" s="538">
        <v>62.9</v>
      </c>
      <c r="K9" s="527">
        <v>0.05</v>
      </c>
      <c r="L9" s="518" t="s">
        <v>910</v>
      </c>
      <c r="M9" s="518">
        <f>J9*1.983*30</f>
        <v>3741.9209999999998</v>
      </c>
      <c r="P9" s="287">
        <v>14</v>
      </c>
      <c r="Q9" s="536"/>
      <c r="R9" s="6">
        <v>1.56</v>
      </c>
      <c r="S9" s="286">
        <f t="shared" si="3"/>
        <v>0</v>
      </c>
      <c r="T9" s="286">
        <f t="shared" si="2"/>
        <v>0</v>
      </c>
    </row>
    <row r="10" spans="1:20" ht="14">
      <c r="A10" s="1188"/>
      <c r="B10" s="1186"/>
      <c r="C10" s="1183"/>
      <c r="D10" s="524">
        <v>41837</v>
      </c>
      <c r="E10" s="525">
        <v>0.43402777777777773</v>
      </c>
      <c r="F10" s="534">
        <v>7.6</v>
      </c>
      <c r="G10" s="534">
        <v>11.4</v>
      </c>
      <c r="H10" s="534">
        <v>9.65</v>
      </c>
      <c r="I10" s="540">
        <v>0.05</v>
      </c>
      <c r="J10" s="534">
        <v>54.1</v>
      </c>
      <c r="K10" s="526">
        <v>0.1</v>
      </c>
      <c r="L10" s="518" t="s">
        <v>1436</v>
      </c>
      <c r="M10" s="518">
        <f t="shared" si="0"/>
        <v>3325.6893000000005</v>
      </c>
      <c r="P10" s="288">
        <v>16</v>
      </c>
      <c r="Q10" s="6"/>
      <c r="R10" s="6">
        <v>1.52</v>
      </c>
      <c r="S10" s="286">
        <f t="shared" ref="S10:S13" si="4">Q10*2</f>
        <v>0</v>
      </c>
      <c r="T10" s="286">
        <f t="shared" si="2"/>
        <v>0</v>
      </c>
    </row>
    <row r="11" spans="1:20" ht="14">
      <c r="A11" s="1188"/>
      <c r="B11" s="1186"/>
      <c r="C11" s="1183"/>
      <c r="D11" s="524">
        <v>41865</v>
      </c>
      <c r="E11" s="525">
        <v>0.42499999999999999</v>
      </c>
      <c r="F11" s="534">
        <v>7.89</v>
      </c>
      <c r="G11" s="534">
        <v>12.5</v>
      </c>
      <c r="H11" s="534">
        <v>8.31</v>
      </c>
      <c r="I11" s="540">
        <v>5.16E-2</v>
      </c>
      <c r="J11" s="534">
        <v>45.1</v>
      </c>
      <c r="K11" s="526">
        <v>0.05</v>
      </c>
      <c r="L11" s="518" t="s">
        <v>910</v>
      </c>
      <c r="M11" s="518">
        <f t="shared" si="0"/>
        <v>2772.4322999999999</v>
      </c>
      <c r="P11" s="287">
        <v>18</v>
      </c>
      <c r="Q11" s="6"/>
      <c r="R11" s="6">
        <v>0.1</v>
      </c>
      <c r="S11" s="286">
        <f t="shared" si="4"/>
        <v>0</v>
      </c>
      <c r="T11" s="286">
        <f t="shared" si="2"/>
        <v>0</v>
      </c>
    </row>
    <row r="12" spans="1:20" ht="14">
      <c r="A12" s="1188"/>
      <c r="B12" s="1186"/>
      <c r="C12" s="1183"/>
      <c r="D12" s="524">
        <v>41898</v>
      </c>
      <c r="E12" s="525">
        <v>0.44722222222222219</v>
      </c>
      <c r="F12" s="534">
        <v>8.0500000000000007</v>
      </c>
      <c r="G12" s="534">
        <v>8.5</v>
      </c>
      <c r="H12" s="537">
        <v>12</v>
      </c>
      <c r="I12" s="540">
        <v>5.3999999999999999E-2</v>
      </c>
      <c r="J12" s="534">
        <v>15.3</v>
      </c>
      <c r="K12" s="526">
        <v>0.05</v>
      </c>
      <c r="L12" s="518" t="s">
        <v>910</v>
      </c>
      <c r="M12" s="518">
        <f>J12*1.983*30</f>
        <v>910.19700000000012</v>
      </c>
      <c r="P12" s="288">
        <v>20</v>
      </c>
      <c r="Q12" s="536"/>
      <c r="R12" s="6">
        <v>2.25</v>
      </c>
      <c r="S12" s="286">
        <f t="shared" si="4"/>
        <v>0</v>
      </c>
      <c r="T12" s="286">
        <f t="shared" si="2"/>
        <v>0</v>
      </c>
    </row>
    <row r="13" spans="1:20" ht="14">
      <c r="A13" s="1188"/>
      <c r="B13" s="1187"/>
      <c r="C13" s="1184"/>
      <c r="D13" s="524">
        <v>41926</v>
      </c>
      <c r="E13" s="525">
        <v>0.43402777777777773</v>
      </c>
      <c r="F13" s="534">
        <v>8.6199999999999992</v>
      </c>
      <c r="G13" s="534">
        <v>2.6</v>
      </c>
      <c r="H13" s="537">
        <v>14.26</v>
      </c>
      <c r="I13" s="540">
        <v>5.6000000000000001E-2</v>
      </c>
      <c r="J13" s="534">
        <v>22</v>
      </c>
      <c r="K13" s="526">
        <v>0.05</v>
      </c>
      <c r="L13" s="518" t="s">
        <v>910</v>
      </c>
      <c r="M13" s="518">
        <f t="shared" si="0"/>
        <v>1352.4060000000002</v>
      </c>
      <c r="N13" s="515">
        <f>SUM(M8:M13)</f>
        <v>13959.130200000001</v>
      </c>
      <c r="O13" s="515" t="s">
        <v>1492</v>
      </c>
      <c r="P13" s="287">
        <v>22</v>
      </c>
      <c r="Q13" s="536"/>
      <c r="R13" s="6">
        <v>1.25</v>
      </c>
      <c r="S13" s="286">
        <f t="shared" si="4"/>
        <v>0</v>
      </c>
      <c r="T13" s="286">
        <f t="shared" si="2"/>
        <v>0</v>
      </c>
    </row>
    <row r="14" spans="1:20" ht="14">
      <c r="A14" s="1188"/>
      <c r="B14" s="1185" t="s">
        <v>241</v>
      </c>
      <c r="C14" s="1182" t="s">
        <v>913</v>
      </c>
      <c r="D14" s="532">
        <v>41774</v>
      </c>
      <c r="E14" s="969">
        <v>0.40277777777777773</v>
      </c>
      <c r="F14" s="538">
        <v>7.53</v>
      </c>
      <c r="G14" s="538">
        <v>4.4000000000000004</v>
      </c>
      <c r="H14" s="538">
        <v>12.09</v>
      </c>
      <c r="I14" s="549">
        <v>0.104</v>
      </c>
      <c r="J14" s="538">
        <v>49</v>
      </c>
      <c r="K14" s="527">
        <v>0.15</v>
      </c>
      <c r="L14" s="518" t="s">
        <v>1435</v>
      </c>
      <c r="M14" s="518">
        <f t="shared" si="0"/>
        <v>3012.1770000000001</v>
      </c>
      <c r="P14" s="288">
        <v>24</v>
      </c>
      <c r="Q14" s="536"/>
      <c r="R14" s="970">
        <v>0.1</v>
      </c>
      <c r="S14" s="286">
        <f t="shared" ref="S14:S16" si="5">Q14*2</f>
        <v>0</v>
      </c>
      <c r="T14" s="286">
        <f t="shared" si="2"/>
        <v>0</v>
      </c>
    </row>
    <row r="15" spans="1:20" ht="13">
      <c r="A15" s="1188"/>
      <c r="B15" s="1186"/>
      <c r="C15" s="1183"/>
      <c r="D15" s="524">
        <v>41802</v>
      </c>
      <c r="E15" s="969">
        <v>0.42152777777777778</v>
      </c>
      <c r="F15" s="538">
        <v>7.93</v>
      </c>
      <c r="G15" s="538">
        <v>9.1</v>
      </c>
      <c r="H15" s="538">
        <v>10.25</v>
      </c>
      <c r="I15" s="549">
        <v>6.5000000000000002E-2</v>
      </c>
      <c r="J15" s="538">
        <v>107</v>
      </c>
      <c r="K15" s="527">
        <v>0.1</v>
      </c>
      <c r="L15" s="518" t="s">
        <v>1436</v>
      </c>
      <c r="M15" s="518">
        <f>J15*1.983*30</f>
        <v>6365.43</v>
      </c>
      <c r="P15" s="287">
        <v>26</v>
      </c>
      <c r="Q15" s="536"/>
      <c r="R15" s="970">
        <v>2.0299999999999998</v>
      </c>
      <c r="S15" s="286">
        <f t="shared" si="5"/>
        <v>0</v>
      </c>
      <c r="T15" s="286">
        <f t="shared" si="2"/>
        <v>0</v>
      </c>
    </row>
    <row r="16" spans="1:20" ht="14">
      <c r="A16" s="1188"/>
      <c r="B16" s="1186"/>
      <c r="C16" s="1183"/>
      <c r="D16" s="524">
        <v>41837</v>
      </c>
      <c r="E16" s="525">
        <v>0.44791666666666669</v>
      </c>
      <c r="F16" s="534">
        <v>7.68</v>
      </c>
      <c r="G16" s="534">
        <v>11.9</v>
      </c>
      <c r="H16" s="534">
        <v>9.49</v>
      </c>
      <c r="I16" s="540">
        <v>5.8000000000000003E-2</v>
      </c>
      <c r="J16" s="534">
        <v>90</v>
      </c>
      <c r="K16" s="526">
        <v>0.1</v>
      </c>
      <c r="L16" s="518" t="s">
        <v>1437</v>
      </c>
      <c r="M16" s="518">
        <f t="shared" si="0"/>
        <v>5532.57</v>
      </c>
      <c r="P16" s="288">
        <v>28</v>
      </c>
      <c r="Q16" s="536"/>
      <c r="R16" s="970">
        <v>3.16</v>
      </c>
      <c r="S16" s="286">
        <f t="shared" si="5"/>
        <v>0</v>
      </c>
      <c r="T16" s="286">
        <f t="shared" si="2"/>
        <v>0</v>
      </c>
    </row>
    <row r="17" spans="1:20">
      <c r="A17" s="1188"/>
      <c r="B17" s="1186"/>
      <c r="C17" s="1183"/>
      <c r="D17" s="524">
        <v>41865</v>
      </c>
      <c r="E17" s="525">
        <v>0.43611111111111112</v>
      </c>
      <c r="F17" s="534">
        <v>7.92</v>
      </c>
      <c r="G17" s="534">
        <v>13.4</v>
      </c>
      <c r="H17" s="534">
        <v>8.17</v>
      </c>
      <c r="I17" s="540">
        <v>5.8599999999999999E-2</v>
      </c>
      <c r="J17" s="534">
        <v>54</v>
      </c>
      <c r="K17" s="526">
        <v>0.1</v>
      </c>
      <c r="L17" s="518" t="s">
        <v>1435</v>
      </c>
      <c r="M17" s="518">
        <f t="shared" si="0"/>
        <v>3319.5420000000004</v>
      </c>
      <c r="Q17" s="970"/>
      <c r="T17" s="968">
        <f>SUM(T3:T16)</f>
        <v>1.5718000000000001</v>
      </c>
    </row>
    <row r="18" spans="1:20">
      <c r="A18" s="1188"/>
      <c r="B18" s="1186"/>
      <c r="C18" s="1183"/>
      <c r="D18" s="524">
        <v>41898</v>
      </c>
      <c r="E18" s="525">
        <v>0.49652777777777773</v>
      </c>
      <c r="F18" s="534">
        <v>7.76</v>
      </c>
      <c r="G18" s="534">
        <v>9.9</v>
      </c>
      <c r="H18" s="534">
        <v>10.74</v>
      </c>
      <c r="I18" s="540">
        <v>6.0999999999999999E-2</v>
      </c>
      <c r="J18" s="534">
        <v>39.700000000000003</v>
      </c>
      <c r="K18" s="526">
        <v>0.1</v>
      </c>
      <c r="L18" s="518" t="s">
        <v>1435</v>
      </c>
      <c r="M18" s="518">
        <f>J18*1.983*30</f>
        <v>2361.7530000000002</v>
      </c>
    </row>
    <row r="19" spans="1:20">
      <c r="A19" s="1189"/>
      <c r="B19" s="1187"/>
      <c r="C19" s="1184"/>
      <c r="D19" s="524">
        <v>41926</v>
      </c>
      <c r="E19" s="525">
        <v>0.44791666666666669</v>
      </c>
      <c r="F19" s="534">
        <v>8.44</v>
      </c>
      <c r="G19" s="534">
        <v>3</v>
      </c>
      <c r="H19" s="534">
        <v>13.07</v>
      </c>
      <c r="I19" s="540">
        <v>6.6100000000000006E-2</v>
      </c>
      <c r="J19" s="534">
        <v>32</v>
      </c>
      <c r="K19" s="526">
        <v>0.05</v>
      </c>
      <c r="L19" s="518" t="s">
        <v>910</v>
      </c>
      <c r="M19" s="518">
        <f t="shared" si="0"/>
        <v>1967.1360000000002</v>
      </c>
      <c r="N19" s="515">
        <f>SUM(M14:M19)</f>
        <v>22558.608</v>
      </c>
      <c r="O19" s="515" t="s">
        <v>1493</v>
      </c>
    </row>
    <row r="20" spans="1:20">
      <c r="A20" s="1190" t="s">
        <v>243</v>
      </c>
      <c r="B20" s="1185" t="s">
        <v>180</v>
      </c>
      <c r="C20" s="1182" t="s">
        <v>912</v>
      </c>
      <c r="D20" s="532">
        <v>41774</v>
      </c>
      <c r="E20" s="525">
        <v>0.40972222222222227</v>
      </c>
      <c r="F20" s="534">
        <v>7.45</v>
      </c>
      <c r="G20" s="534">
        <v>6.4</v>
      </c>
      <c r="H20" s="534">
        <v>11.15</v>
      </c>
      <c r="I20" s="540">
        <v>0.129</v>
      </c>
      <c r="J20" s="534">
        <v>50</v>
      </c>
      <c r="K20" s="526">
        <v>0.1</v>
      </c>
      <c r="L20" s="518" t="s">
        <v>1435</v>
      </c>
      <c r="M20" s="518">
        <f t="shared" si="0"/>
        <v>3073.65</v>
      </c>
    </row>
    <row r="21" spans="1:20">
      <c r="A21" s="1191"/>
      <c r="B21" s="1186"/>
      <c r="C21" s="1183"/>
      <c r="D21" s="524">
        <v>41802</v>
      </c>
      <c r="E21" s="525">
        <v>0.43055555555555558</v>
      </c>
      <c r="F21" s="534">
        <v>7.99</v>
      </c>
      <c r="G21" s="534">
        <v>11</v>
      </c>
      <c r="H21" s="534">
        <v>9.6999999999999993</v>
      </c>
      <c r="I21" s="540">
        <v>8.1000000000000003E-2</v>
      </c>
      <c r="J21" s="534">
        <v>105</v>
      </c>
      <c r="K21" s="526">
        <v>0.1</v>
      </c>
      <c r="L21" s="518" t="s">
        <v>1436</v>
      </c>
      <c r="M21" s="518">
        <f>J21*1.983*30</f>
        <v>6246.45</v>
      </c>
    </row>
    <row r="22" spans="1:20">
      <c r="A22" s="1191"/>
      <c r="B22" s="1186"/>
      <c r="C22" s="1183"/>
      <c r="D22" s="524">
        <v>41837</v>
      </c>
      <c r="E22" s="525">
        <v>0.4548611111111111</v>
      </c>
      <c r="F22" s="534">
        <v>7.6</v>
      </c>
      <c r="G22" s="534">
        <v>15</v>
      </c>
      <c r="H22" s="534">
        <v>8.5399999999999991</v>
      </c>
      <c r="I22" s="540">
        <v>8.6999999999999994E-2</v>
      </c>
      <c r="J22" s="534">
        <v>90</v>
      </c>
      <c r="K22" s="526">
        <v>0.05</v>
      </c>
      <c r="L22" s="518" t="s">
        <v>1437</v>
      </c>
      <c r="M22" s="518">
        <f t="shared" si="0"/>
        <v>5532.57</v>
      </c>
    </row>
    <row r="23" spans="1:20">
      <c r="A23" s="1191"/>
      <c r="B23" s="1186"/>
      <c r="C23" s="1183"/>
      <c r="D23" s="524">
        <v>41865</v>
      </c>
      <c r="E23" s="525">
        <v>0.44166666666666665</v>
      </c>
      <c r="F23" s="534">
        <v>7.8</v>
      </c>
      <c r="G23" s="534">
        <v>15.6</v>
      </c>
      <c r="H23" s="534">
        <v>7.51</v>
      </c>
      <c r="I23" s="540">
        <v>8.2699999999999996E-2</v>
      </c>
      <c r="J23" s="534">
        <v>55</v>
      </c>
      <c r="K23" s="526">
        <v>0.1</v>
      </c>
      <c r="L23" s="518" t="s">
        <v>1436</v>
      </c>
      <c r="M23" s="518">
        <f t="shared" si="0"/>
        <v>3381.0150000000003</v>
      </c>
    </row>
    <row r="24" spans="1:20">
      <c r="A24" s="1191"/>
      <c r="B24" s="1186"/>
      <c r="C24" s="1183"/>
      <c r="D24" s="524">
        <v>41898</v>
      </c>
      <c r="E24" s="525">
        <v>0.41944444444444445</v>
      </c>
      <c r="F24" s="534">
        <v>7.72</v>
      </c>
      <c r="G24" s="534">
        <v>11.7</v>
      </c>
      <c r="H24" s="534">
        <v>10.130000000000001</v>
      </c>
      <c r="I24" s="540">
        <v>8.5999999999999993E-2</v>
      </c>
      <c r="J24" s="534">
        <v>25.5</v>
      </c>
      <c r="K24" s="526">
        <v>0.25</v>
      </c>
      <c r="L24" s="518" t="s">
        <v>1435</v>
      </c>
      <c r="M24" s="518">
        <f>J24*1.983*30</f>
        <v>1516.9950000000001</v>
      </c>
    </row>
    <row r="25" spans="1:20">
      <c r="A25" s="1191"/>
      <c r="B25" s="1187"/>
      <c r="C25" s="1184"/>
      <c r="D25" s="524">
        <v>41926</v>
      </c>
      <c r="E25" s="525">
        <v>0.45624999999999999</v>
      </c>
      <c r="F25" s="534">
        <v>8.33</v>
      </c>
      <c r="G25" s="534">
        <v>7</v>
      </c>
      <c r="H25" s="534">
        <v>11.43</v>
      </c>
      <c r="I25" s="540">
        <v>9.0999999999999998E-2</v>
      </c>
      <c r="J25" s="534">
        <v>32</v>
      </c>
      <c r="K25" s="526">
        <v>0.1</v>
      </c>
      <c r="L25" s="518" t="s">
        <v>1435</v>
      </c>
      <c r="M25" s="518">
        <f t="shared" si="0"/>
        <v>1967.1360000000002</v>
      </c>
      <c r="N25" s="515">
        <f>SUM(M20:M25)</f>
        <v>21717.815999999999</v>
      </c>
      <c r="O25" s="515" t="s">
        <v>1494</v>
      </c>
    </row>
    <row r="26" spans="1:20">
      <c r="A26" s="1191"/>
      <c r="B26" s="1185" t="s">
        <v>228</v>
      </c>
      <c r="C26" s="1182" t="s">
        <v>285</v>
      </c>
      <c r="D26" s="532">
        <v>41774</v>
      </c>
      <c r="E26" s="525">
        <v>0.41666666666666669</v>
      </c>
      <c r="F26" s="534">
        <v>7.61</v>
      </c>
      <c r="G26" s="534">
        <v>6.8</v>
      </c>
      <c r="H26" s="534">
        <v>11.07</v>
      </c>
      <c r="I26" s="540">
        <v>0.14199999999999999</v>
      </c>
      <c r="J26" s="534">
        <v>45</v>
      </c>
      <c r="K26" s="526">
        <v>0.15</v>
      </c>
      <c r="L26" s="518" t="s">
        <v>1435</v>
      </c>
      <c r="M26" s="518">
        <f t="shared" si="0"/>
        <v>2766.2849999999999</v>
      </c>
    </row>
    <row r="27" spans="1:20">
      <c r="A27" s="1191"/>
      <c r="B27" s="1186"/>
      <c r="C27" s="1183"/>
      <c r="D27" s="524">
        <v>41802</v>
      </c>
      <c r="E27" s="525">
        <v>0.43402777777777773</v>
      </c>
      <c r="F27" s="534">
        <v>7.74</v>
      </c>
      <c r="G27" s="534">
        <v>11.4</v>
      </c>
      <c r="H27" s="534">
        <v>9.64</v>
      </c>
      <c r="I27" s="540">
        <v>9.7000000000000003E-2</v>
      </c>
      <c r="J27" s="534">
        <v>100</v>
      </c>
      <c r="K27" s="526">
        <v>0.1</v>
      </c>
      <c r="L27" s="518" t="s">
        <v>1436</v>
      </c>
      <c r="M27" s="518">
        <f>J27*1.983*30</f>
        <v>5949</v>
      </c>
    </row>
    <row r="28" spans="1:20">
      <c r="A28" s="1191"/>
      <c r="B28" s="1186"/>
      <c r="C28" s="1183"/>
      <c r="D28" s="524">
        <v>41837</v>
      </c>
      <c r="E28" s="525">
        <v>0.46527777777777773</v>
      </c>
      <c r="F28" s="534">
        <v>7.55</v>
      </c>
      <c r="G28" s="534">
        <v>15.3</v>
      </c>
      <c r="H28" s="534">
        <v>8.5</v>
      </c>
      <c r="I28" s="540">
        <v>0.09</v>
      </c>
      <c r="J28" s="534">
        <v>90</v>
      </c>
      <c r="K28" s="526">
        <v>0.05</v>
      </c>
      <c r="L28" s="518" t="s">
        <v>1437</v>
      </c>
      <c r="M28" s="518">
        <f t="shared" si="0"/>
        <v>5532.57</v>
      </c>
    </row>
    <row r="29" spans="1:20">
      <c r="A29" s="1191"/>
      <c r="B29" s="1186"/>
      <c r="C29" s="1183"/>
      <c r="D29" s="524">
        <v>41865</v>
      </c>
      <c r="E29" s="525">
        <v>0.4458333333333333</v>
      </c>
      <c r="F29" s="534">
        <v>7.88</v>
      </c>
      <c r="G29" s="534">
        <v>16.100000000000001</v>
      </c>
      <c r="H29" s="534">
        <v>7.57</v>
      </c>
      <c r="I29" s="540">
        <v>7.7200000000000005E-2</v>
      </c>
      <c r="J29" s="534">
        <v>55</v>
      </c>
      <c r="K29" s="526">
        <v>0.1</v>
      </c>
      <c r="L29" s="518" t="s">
        <v>1436</v>
      </c>
      <c r="M29" s="518">
        <f t="shared" si="0"/>
        <v>3381.0150000000003</v>
      </c>
    </row>
    <row r="30" spans="1:20">
      <c r="A30" s="1191"/>
      <c r="B30" s="1186"/>
      <c r="C30" s="1183"/>
      <c r="D30" s="524">
        <v>41898</v>
      </c>
      <c r="E30" s="525">
        <v>0.40833333333333338</v>
      </c>
      <c r="F30" s="534">
        <v>8.0399999999999991</v>
      </c>
      <c r="G30" s="534">
        <v>11.5</v>
      </c>
      <c r="H30" s="534">
        <v>10.11</v>
      </c>
      <c r="I30" s="540">
        <v>9.6000000000000002E-2</v>
      </c>
      <c r="J30" s="534">
        <v>25.5</v>
      </c>
      <c r="K30" s="526">
        <v>0.25</v>
      </c>
      <c r="L30" s="518" t="s">
        <v>1435</v>
      </c>
      <c r="M30" s="518">
        <f>J30*1.983*30</f>
        <v>1516.9950000000001</v>
      </c>
    </row>
    <row r="31" spans="1:20">
      <c r="A31" s="1191"/>
      <c r="B31" s="1187"/>
      <c r="C31" s="1184"/>
      <c r="D31" s="524">
        <v>41926</v>
      </c>
      <c r="E31" s="525">
        <v>0.46527777777777773</v>
      </c>
      <c r="F31" s="534">
        <v>8.2799999999999994</v>
      </c>
      <c r="G31" s="534">
        <v>7.3</v>
      </c>
      <c r="H31" s="534">
        <v>11.19</v>
      </c>
      <c r="I31" s="540">
        <v>0.108</v>
      </c>
      <c r="J31" s="534">
        <v>33</v>
      </c>
      <c r="K31" s="526">
        <v>0.1</v>
      </c>
      <c r="L31" s="518" t="s">
        <v>1435</v>
      </c>
      <c r="M31" s="518">
        <f t="shared" si="0"/>
        <v>2028.6090000000002</v>
      </c>
      <c r="N31" s="515">
        <f>SUM(M26:M31)</f>
        <v>21174.473999999998</v>
      </c>
      <c r="O31" s="515" t="s">
        <v>228</v>
      </c>
    </row>
    <row r="32" spans="1:20">
      <c r="A32" s="1191"/>
      <c r="B32" s="1185" t="s">
        <v>229</v>
      </c>
      <c r="C32" s="1182" t="s">
        <v>915</v>
      </c>
      <c r="D32" s="532">
        <v>41774</v>
      </c>
      <c r="E32" s="525">
        <v>0.4291666666666667</v>
      </c>
      <c r="F32" s="534">
        <v>8.1</v>
      </c>
      <c r="G32" s="534">
        <v>7</v>
      </c>
      <c r="H32" s="534">
        <v>11.1</v>
      </c>
      <c r="I32" s="540">
        <v>0.17799999999999999</v>
      </c>
      <c r="J32" s="534">
        <v>40</v>
      </c>
      <c r="K32" s="526">
        <v>0.15</v>
      </c>
      <c r="L32" s="518" t="s">
        <v>1435</v>
      </c>
      <c r="M32" s="518">
        <f t="shared" si="0"/>
        <v>2458.92</v>
      </c>
    </row>
    <row r="33" spans="1:15">
      <c r="A33" s="1191"/>
      <c r="B33" s="1186"/>
      <c r="C33" s="1183"/>
      <c r="D33" s="524">
        <v>41802</v>
      </c>
      <c r="E33" s="525">
        <v>0.44444444444444442</v>
      </c>
      <c r="F33" s="534">
        <v>8.26</v>
      </c>
      <c r="G33" s="534">
        <v>11.8</v>
      </c>
      <c r="H33" s="534">
        <v>9.51</v>
      </c>
      <c r="I33" s="540">
        <v>0.10299999999999999</v>
      </c>
      <c r="J33" s="534">
        <v>100</v>
      </c>
      <c r="K33" s="526">
        <v>0.1</v>
      </c>
      <c r="L33" s="518" t="s">
        <v>1436</v>
      </c>
      <c r="M33" s="518">
        <f>J33*1.983*30</f>
        <v>5949</v>
      </c>
    </row>
    <row r="34" spans="1:15">
      <c r="A34" s="1191"/>
      <c r="B34" s="1186"/>
      <c r="C34" s="1183"/>
      <c r="D34" s="524">
        <v>41837</v>
      </c>
      <c r="E34" s="525">
        <v>0.47638888888888892</v>
      </c>
      <c r="F34" s="534">
        <v>7.94</v>
      </c>
      <c r="G34" s="534">
        <v>15.4</v>
      </c>
      <c r="H34" s="534">
        <v>8.57</v>
      </c>
      <c r="I34" s="540">
        <v>0.107</v>
      </c>
      <c r="J34" s="534">
        <v>95</v>
      </c>
      <c r="K34" s="526">
        <v>0.05</v>
      </c>
      <c r="L34" s="518" t="s">
        <v>1437</v>
      </c>
      <c r="M34" s="518">
        <f t="shared" si="0"/>
        <v>5839.9350000000004</v>
      </c>
    </row>
    <row r="35" spans="1:15">
      <c r="A35" s="1191"/>
      <c r="B35" s="1186"/>
      <c r="C35" s="1183"/>
      <c r="D35" s="524">
        <v>41865</v>
      </c>
      <c r="E35" s="525">
        <v>0.45833333333333331</v>
      </c>
      <c r="F35" s="534">
        <v>8.11</v>
      </c>
      <c r="G35" s="534">
        <v>16.399999999999999</v>
      </c>
      <c r="H35" s="534">
        <v>8.1300000000000008</v>
      </c>
      <c r="I35" s="540">
        <v>0.108</v>
      </c>
      <c r="J35" s="534">
        <v>60</v>
      </c>
      <c r="K35" s="526">
        <v>0.1</v>
      </c>
      <c r="L35" s="518" t="s">
        <v>1436</v>
      </c>
      <c r="M35" s="518">
        <f t="shared" si="0"/>
        <v>3688.38</v>
      </c>
    </row>
    <row r="36" spans="1:15">
      <c r="A36" s="1191"/>
      <c r="B36" s="1186"/>
      <c r="C36" s="1183"/>
      <c r="D36" s="524">
        <v>41898</v>
      </c>
      <c r="E36" s="525">
        <v>0.39652777777777781</v>
      </c>
      <c r="F36" s="534">
        <v>7.72</v>
      </c>
      <c r="G36" s="534">
        <v>10.9</v>
      </c>
      <c r="H36" s="534">
        <v>10.82</v>
      </c>
      <c r="I36" s="540">
        <v>0.1182</v>
      </c>
      <c r="J36" s="534">
        <v>29.5</v>
      </c>
      <c r="K36" s="526">
        <v>0.25</v>
      </c>
      <c r="L36" s="518" t="s">
        <v>1435</v>
      </c>
      <c r="M36" s="518">
        <f>J36*1.983*30</f>
        <v>1754.9549999999999</v>
      </c>
    </row>
    <row r="37" spans="1:15">
      <c r="A37" s="1191"/>
      <c r="B37" s="1187"/>
      <c r="C37" s="1184"/>
      <c r="D37" s="524">
        <v>41926</v>
      </c>
      <c r="E37" s="525">
        <v>0.47430555555555554</v>
      </c>
      <c r="F37" s="534">
        <v>8.4700000000000006</v>
      </c>
      <c r="G37" s="534">
        <v>7</v>
      </c>
      <c r="H37" s="534">
        <v>11.63</v>
      </c>
      <c r="I37" s="540">
        <v>0.13200000000000001</v>
      </c>
      <c r="J37" s="534">
        <v>22.3</v>
      </c>
      <c r="K37" s="526">
        <v>0.2</v>
      </c>
      <c r="L37" s="518" t="s">
        <v>1435</v>
      </c>
      <c r="M37" s="518">
        <f t="shared" si="0"/>
        <v>1370.8479</v>
      </c>
      <c r="N37" s="515">
        <f>SUM(M32:M37)</f>
        <v>21062.037900000003</v>
      </c>
      <c r="O37" s="515" t="s">
        <v>1495</v>
      </c>
    </row>
    <row r="38" spans="1:15">
      <c r="A38" s="1191"/>
      <c r="B38" s="1185" t="s">
        <v>230</v>
      </c>
      <c r="C38" s="1182" t="s">
        <v>916</v>
      </c>
      <c r="D38" s="532">
        <v>41774</v>
      </c>
      <c r="E38" s="525">
        <v>0.44097222222222227</v>
      </c>
      <c r="F38" s="534">
        <v>7.88</v>
      </c>
      <c r="G38" s="534">
        <v>7.2</v>
      </c>
      <c r="H38" s="534">
        <v>11.3</v>
      </c>
      <c r="I38" s="540">
        <v>0.19900000000000001</v>
      </c>
      <c r="J38" s="534">
        <v>35.700000000000003</v>
      </c>
      <c r="K38" s="526">
        <v>0.1</v>
      </c>
      <c r="L38" s="518" t="s">
        <v>1435</v>
      </c>
      <c r="M38" s="518">
        <f t="shared" si="0"/>
        <v>2194.5861000000004</v>
      </c>
    </row>
    <row r="39" spans="1:15">
      <c r="A39" s="1191"/>
      <c r="B39" s="1186"/>
      <c r="C39" s="1183"/>
      <c r="D39" s="524">
        <v>41802</v>
      </c>
      <c r="E39" s="525">
        <v>0.4548611111111111</v>
      </c>
      <c r="F39" s="534">
        <v>7.92</v>
      </c>
      <c r="G39" s="534">
        <v>12.1</v>
      </c>
      <c r="H39" s="534">
        <v>9.5500000000000007</v>
      </c>
      <c r="I39" s="540">
        <v>0.11</v>
      </c>
      <c r="J39" s="534">
        <v>102</v>
      </c>
      <c r="K39" s="526">
        <v>0.1</v>
      </c>
      <c r="L39" s="518" t="s">
        <v>1436</v>
      </c>
      <c r="M39" s="518">
        <f>J39*1.983*30</f>
        <v>6067.9800000000005</v>
      </c>
    </row>
    <row r="40" spans="1:15">
      <c r="A40" s="1191"/>
      <c r="B40" s="1186"/>
      <c r="C40" s="1183"/>
      <c r="D40" s="524">
        <v>41837</v>
      </c>
      <c r="E40" s="525">
        <v>0.4861111111111111</v>
      </c>
      <c r="F40" s="534">
        <v>7.78</v>
      </c>
      <c r="G40" s="534">
        <v>15.8</v>
      </c>
      <c r="H40" s="534">
        <v>8.4499999999999993</v>
      </c>
      <c r="I40" s="540">
        <v>0.115</v>
      </c>
      <c r="J40" s="534">
        <v>95</v>
      </c>
      <c r="K40" s="526">
        <v>0.05</v>
      </c>
      <c r="L40" s="518" t="s">
        <v>1437</v>
      </c>
      <c r="M40" s="518">
        <f t="shared" si="0"/>
        <v>5839.9350000000004</v>
      </c>
    </row>
    <row r="41" spans="1:15">
      <c r="A41" s="1191"/>
      <c r="B41" s="1186"/>
      <c r="C41" s="1183"/>
      <c r="D41" s="524">
        <v>41865</v>
      </c>
      <c r="E41" s="525">
        <v>0.46736111111111112</v>
      </c>
      <c r="F41" s="534">
        <v>8.0299999999999994</v>
      </c>
      <c r="G41" s="534">
        <v>16.3</v>
      </c>
      <c r="H41" s="534">
        <v>7.59</v>
      </c>
      <c r="I41" s="540">
        <v>0.1089</v>
      </c>
      <c r="J41" s="534">
        <v>85</v>
      </c>
      <c r="K41" s="526">
        <v>0.1</v>
      </c>
      <c r="L41" s="518" t="s">
        <v>1436</v>
      </c>
      <c r="M41" s="518">
        <f t="shared" si="0"/>
        <v>5225.2049999999999</v>
      </c>
    </row>
    <row r="42" spans="1:15">
      <c r="A42" s="1191"/>
      <c r="B42" s="1186"/>
      <c r="C42" s="1183"/>
      <c r="D42" s="524">
        <v>41898</v>
      </c>
      <c r="E42" s="525">
        <v>0.35069444444444442</v>
      </c>
      <c r="F42" s="534">
        <v>7.83</v>
      </c>
      <c r="G42" s="534">
        <v>10.199999999999999</v>
      </c>
      <c r="H42" s="534">
        <v>11.08</v>
      </c>
      <c r="I42" s="540">
        <v>0.13800000000000001</v>
      </c>
      <c r="J42" s="534">
        <v>31.6</v>
      </c>
      <c r="K42" s="526">
        <v>0.1</v>
      </c>
      <c r="L42" s="518" t="s">
        <v>1435</v>
      </c>
      <c r="M42" s="518">
        <f>J42*1.983*30</f>
        <v>1879.884</v>
      </c>
    </row>
    <row r="43" spans="1:15">
      <c r="A43" s="1191"/>
      <c r="B43" s="1187"/>
      <c r="C43" s="1184"/>
      <c r="D43" s="524">
        <v>41926</v>
      </c>
      <c r="E43" s="525">
        <v>0.4861111111111111</v>
      </c>
      <c r="F43" s="534">
        <v>8.26</v>
      </c>
      <c r="G43" s="534">
        <v>6.5</v>
      </c>
      <c r="H43" s="534">
        <v>12.83</v>
      </c>
      <c r="I43" s="540">
        <v>0.14000000000000001</v>
      </c>
      <c r="J43" s="534">
        <v>32</v>
      </c>
      <c r="K43" s="526">
        <v>0.1</v>
      </c>
      <c r="L43" s="518" t="s">
        <v>1435</v>
      </c>
      <c r="M43" s="518">
        <f t="shared" si="0"/>
        <v>1967.1360000000002</v>
      </c>
      <c r="N43" s="515">
        <f>SUM(M38:M43)</f>
        <v>23174.7261</v>
      </c>
      <c r="O43" s="515" t="s">
        <v>1496</v>
      </c>
    </row>
    <row r="44" spans="1:15">
      <c r="A44" s="1191"/>
      <c r="B44" s="1185" t="s">
        <v>231</v>
      </c>
      <c r="C44" s="1182" t="s">
        <v>917</v>
      </c>
      <c r="D44" s="532">
        <v>41774</v>
      </c>
      <c r="E44" s="525">
        <v>0.45833333333333331</v>
      </c>
      <c r="F44" s="534">
        <v>7.89</v>
      </c>
      <c r="G44" s="534">
        <v>7.8</v>
      </c>
      <c r="H44" s="534">
        <v>11.27</v>
      </c>
      <c r="I44" s="540">
        <v>0.20499999999999999</v>
      </c>
      <c r="J44" s="534">
        <v>45</v>
      </c>
      <c r="K44" s="526">
        <v>0.15</v>
      </c>
      <c r="L44" s="518" t="s">
        <v>1435</v>
      </c>
      <c r="M44" s="518">
        <f t="shared" si="0"/>
        <v>2766.2849999999999</v>
      </c>
    </row>
    <row r="45" spans="1:15">
      <c r="A45" s="1191"/>
      <c r="B45" s="1186"/>
      <c r="C45" s="1183"/>
      <c r="D45" s="524">
        <v>41802</v>
      </c>
      <c r="E45" s="525">
        <v>0.46875</v>
      </c>
      <c r="F45" s="534">
        <v>7.88</v>
      </c>
      <c r="G45" s="534">
        <v>12.5</v>
      </c>
      <c r="H45" s="534">
        <v>9.83</v>
      </c>
      <c r="I45" s="540">
        <v>0.113</v>
      </c>
      <c r="J45" s="534">
        <v>105</v>
      </c>
      <c r="K45" s="526">
        <v>0.1</v>
      </c>
      <c r="L45" s="518" t="s">
        <v>1436</v>
      </c>
      <c r="M45" s="518">
        <f>J45*1.983*30</f>
        <v>6246.45</v>
      </c>
    </row>
    <row r="46" spans="1:15">
      <c r="A46" s="1191"/>
      <c r="B46" s="1186"/>
      <c r="C46" s="1183"/>
      <c r="D46" s="524">
        <v>41837</v>
      </c>
      <c r="E46" s="525">
        <v>0.4916666666666667</v>
      </c>
      <c r="F46" s="534">
        <v>7.75</v>
      </c>
      <c r="G46" s="534">
        <v>15.8</v>
      </c>
      <c r="H46" s="534">
        <v>8.33</v>
      </c>
      <c r="I46" s="540">
        <v>0.11799999999999999</v>
      </c>
      <c r="J46" s="534">
        <v>100</v>
      </c>
      <c r="K46" s="526">
        <v>0.05</v>
      </c>
      <c r="L46" s="518" t="s">
        <v>1437</v>
      </c>
      <c r="M46" s="518">
        <f t="shared" si="0"/>
        <v>6147.3</v>
      </c>
    </row>
    <row r="47" spans="1:15">
      <c r="A47" s="1191"/>
      <c r="B47" s="1186"/>
      <c r="C47" s="1183"/>
      <c r="D47" s="524">
        <v>41865</v>
      </c>
      <c r="E47" s="525">
        <v>0.47916666666666669</v>
      </c>
      <c r="F47" s="534">
        <v>8</v>
      </c>
      <c r="G47" s="534">
        <v>16.5</v>
      </c>
      <c r="H47" s="534">
        <v>7.89</v>
      </c>
      <c r="I47" s="540">
        <v>0.12239999999999999</v>
      </c>
      <c r="J47" s="534">
        <v>65</v>
      </c>
      <c r="K47" s="526">
        <v>0.1</v>
      </c>
      <c r="L47" s="518" t="s">
        <v>1436</v>
      </c>
      <c r="M47" s="518">
        <f t="shared" si="0"/>
        <v>3995.7450000000003</v>
      </c>
    </row>
    <row r="48" spans="1:15">
      <c r="A48" s="1191"/>
      <c r="B48" s="1186"/>
      <c r="C48" s="1183"/>
      <c r="D48" s="524">
        <v>41898</v>
      </c>
      <c r="E48" s="525">
        <v>0.33333333333333331</v>
      </c>
      <c r="F48" s="534">
        <v>7.74</v>
      </c>
      <c r="G48" s="534">
        <v>10.3</v>
      </c>
      <c r="H48" s="534">
        <v>10.39</v>
      </c>
      <c r="I48" s="540">
        <v>0.14599999999999999</v>
      </c>
      <c r="J48" s="534">
        <v>14.3</v>
      </c>
      <c r="K48" s="526">
        <v>0.1</v>
      </c>
      <c r="L48" s="518" t="s">
        <v>1435</v>
      </c>
      <c r="M48" s="518">
        <f>J48*1.983*30</f>
        <v>850.70700000000011</v>
      </c>
    </row>
    <row r="49" spans="1:15">
      <c r="A49" s="1191"/>
      <c r="B49" s="1187"/>
      <c r="C49" s="1184"/>
      <c r="D49" s="524">
        <v>41926</v>
      </c>
      <c r="E49" s="525">
        <v>0.49791666666666662</v>
      </c>
      <c r="F49" s="534">
        <v>8.34</v>
      </c>
      <c r="G49" s="534">
        <v>6.7</v>
      </c>
      <c r="H49" s="534">
        <v>12.18</v>
      </c>
      <c r="I49" s="540">
        <v>0.14199999999999999</v>
      </c>
      <c r="J49" s="534">
        <v>35</v>
      </c>
      <c r="K49" s="526">
        <v>0.15</v>
      </c>
      <c r="L49" s="518" t="s">
        <v>1435</v>
      </c>
      <c r="M49" s="518">
        <f t="shared" si="0"/>
        <v>2151.5549999999998</v>
      </c>
      <c r="N49" s="515">
        <f>SUM(M44:M49)</f>
        <v>22158.041999999998</v>
      </c>
      <c r="O49" s="515" t="s">
        <v>1497</v>
      </c>
    </row>
    <row r="50" spans="1:15">
      <c r="A50" s="1191"/>
      <c r="B50" s="1185" t="s">
        <v>232</v>
      </c>
      <c r="C50" s="1182" t="s">
        <v>918</v>
      </c>
      <c r="D50" s="532">
        <v>41774</v>
      </c>
      <c r="E50" s="525">
        <v>0.47013888888888888</v>
      </c>
      <c r="F50" s="534">
        <v>7.81</v>
      </c>
      <c r="G50" s="534">
        <v>7.9</v>
      </c>
      <c r="H50" s="534">
        <v>11.15</v>
      </c>
      <c r="I50" s="540">
        <v>0.20699999999999999</v>
      </c>
      <c r="J50" s="534">
        <v>80.599999999999994</v>
      </c>
      <c r="K50" s="526">
        <v>0.1</v>
      </c>
      <c r="L50" s="518" t="s">
        <v>1435</v>
      </c>
      <c r="M50" s="518">
        <f t="shared" si="0"/>
        <v>4954.7237999999998</v>
      </c>
    </row>
    <row r="51" spans="1:15">
      <c r="A51" s="1191"/>
      <c r="B51" s="1186"/>
      <c r="C51" s="1183"/>
      <c r="D51" s="524">
        <v>41802</v>
      </c>
      <c r="E51" s="525">
        <v>0.47569444444444442</v>
      </c>
      <c r="F51" s="534">
        <v>7.77</v>
      </c>
      <c r="G51" s="534">
        <v>12.8</v>
      </c>
      <c r="H51" s="534">
        <v>9.57</v>
      </c>
      <c r="I51" s="540">
        <v>0.11600000000000001</v>
      </c>
      <c r="J51" s="534">
        <v>119</v>
      </c>
      <c r="K51" s="526">
        <v>0.05</v>
      </c>
      <c r="L51" s="518" t="s">
        <v>1436</v>
      </c>
      <c r="M51" s="518">
        <f>J51*1.983*30</f>
        <v>7079.31</v>
      </c>
    </row>
    <row r="52" spans="1:15">
      <c r="A52" s="1191"/>
      <c r="B52" s="1186"/>
      <c r="C52" s="1183"/>
      <c r="D52" s="524">
        <v>41837</v>
      </c>
      <c r="E52" s="525">
        <v>0.5</v>
      </c>
      <c r="F52" s="534">
        <v>7.68</v>
      </c>
      <c r="G52" s="534">
        <v>16</v>
      </c>
      <c r="H52" s="534">
        <v>8.7799999999999994</v>
      </c>
      <c r="I52" s="540">
        <v>0.11799999999999999</v>
      </c>
      <c r="J52" s="534">
        <v>93</v>
      </c>
      <c r="K52" s="526">
        <v>0.05</v>
      </c>
      <c r="L52" s="518" t="s">
        <v>1437</v>
      </c>
      <c r="M52" s="518">
        <f t="shared" si="0"/>
        <v>5716.9890000000005</v>
      </c>
    </row>
    <row r="53" spans="1:15">
      <c r="A53" s="1191"/>
      <c r="B53" s="1186"/>
      <c r="C53" s="1183"/>
      <c r="D53" s="524">
        <v>41865</v>
      </c>
      <c r="E53" s="525">
        <v>0.4861111111111111</v>
      </c>
      <c r="F53" s="534">
        <v>8.08</v>
      </c>
      <c r="G53" s="534">
        <v>16.899999999999999</v>
      </c>
      <c r="H53" s="534">
        <v>7.65</v>
      </c>
      <c r="I53" s="540">
        <v>0.1278</v>
      </c>
      <c r="J53" s="534">
        <v>61.7</v>
      </c>
      <c r="K53" s="526">
        <v>0.1</v>
      </c>
      <c r="L53" s="518" t="s">
        <v>1436</v>
      </c>
      <c r="M53" s="518">
        <f t="shared" si="0"/>
        <v>3792.8841000000007</v>
      </c>
    </row>
    <row r="54" spans="1:15">
      <c r="A54" s="1191"/>
      <c r="B54" s="1186"/>
      <c r="C54" s="1183"/>
      <c r="D54" s="524">
        <v>41898</v>
      </c>
      <c r="E54" s="525">
        <v>0.32291666666666669</v>
      </c>
      <c r="F54" s="534">
        <v>8.3000000000000007</v>
      </c>
      <c r="G54" s="534">
        <v>11.1</v>
      </c>
      <c r="H54" s="534">
        <v>10.36</v>
      </c>
      <c r="I54" s="540">
        <v>0.151</v>
      </c>
      <c r="J54" s="534">
        <v>17</v>
      </c>
      <c r="K54" s="526">
        <v>0.3</v>
      </c>
      <c r="L54" s="518" t="s">
        <v>910</v>
      </c>
      <c r="M54" s="518">
        <f>J54*1.983*30</f>
        <v>1011.3299999999999</v>
      </c>
    </row>
    <row r="55" spans="1:15">
      <c r="A55" s="1192"/>
      <c r="B55" s="1187"/>
      <c r="C55" s="1184"/>
      <c r="D55" s="524">
        <v>41926</v>
      </c>
      <c r="E55" s="525">
        <v>0.50486111111111109</v>
      </c>
      <c r="F55" s="534">
        <v>8.2799999999999994</v>
      </c>
      <c r="G55" s="534">
        <v>6.6</v>
      </c>
      <c r="H55" s="534">
        <v>12.45</v>
      </c>
      <c r="I55" s="540">
        <v>0.14899999999999999</v>
      </c>
      <c r="J55" s="534">
        <v>37.9</v>
      </c>
      <c r="K55" s="526">
        <v>0.4</v>
      </c>
      <c r="L55" s="518" t="s">
        <v>1435</v>
      </c>
      <c r="M55" s="518">
        <f t="shared" si="0"/>
        <v>2329.8267000000001</v>
      </c>
      <c r="N55" s="515">
        <f>SUM(M50:M55)</f>
        <v>24885.063600000005</v>
      </c>
      <c r="O55" s="515" t="s">
        <v>1498</v>
      </c>
    </row>
    <row r="56" spans="1:15">
      <c r="A56" s="1130" t="s">
        <v>248</v>
      </c>
      <c r="B56" s="1185" t="s">
        <v>235</v>
      </c>
      <c r="C56" s="1182" t="s">
        <v>919</v>
      </c>
      <c r="D56" s="532">
        <v>41774</v>
      </c>
      <c r="E56" s="969">
        <v>0.37847222222222227</v>
      </c>
      <c r="F56" s="538">
        <v>7.66</v>
      </c>
      <c r="G56" s="538">
        <v>2.6</v>
      </c>
      <c r="H56" s="538">
        <v>12.56</v>
      </c>
      <c r="I56" s="549">
        <v>0.10100000000000001</v>
      </c>
      <c r="J56" s="538">
        <v>7.6</v>
      </c>
      <c r="K56" s="527">
        <v>0</v>
      </c>
      <c r="L56" s="518" t="s">
        <v>910</v>
      </c>
      <c r="M56" s="518">
        <f t="shared" si="0"/>
        <v>467.19479999999999</v>
      </c>
    </row>
    <row r="57" spans="1:15">
      <c r="A57" s="1130"/>
      <c r="B57" s="1186"/>
      <c r="C57" s="1183"/>
      <c r="D57" s="524">
        <v>41802</v>
      </c>
      <c r="E57" s="969">
        <v>0.38541666666666669</v>
      </c>
      <c r="F57" s="538">
        <v>8.0399999999999991</v>
      </c>
      <c r="G57" s="538">
        <v>6.9</v>
      </c>
      <c r="H57" s="538">
        <v>10.71</v>
      </c>
      <c r="I57" s="549">
        <v>7.2999999999999995E-2</v>
      </c>
      <c r="J57" s="538">
        <v>25.6</v>
      </c>
      <c r="K57" s="527">
        <v>0.05</v>
      </c>
      <c r="L57" s="518" t="s">
        <v>1435</v>
      </c>
      <c r="M57" s="518">
        <f>J57*1.983*30</f>
        <v>1522.9440000000002</v>
      </c>
    </row>
    <row r="58" spans="1:15">
      <c r="A58" s="1130"/>
      <c r="B58" s="1186"/>
      <c r="C58" s="1183"/>
      <c r="D58" s="524">
        <v>41837</v>
      </c>
      <c r="E58" s="969">
        <v>0.39583333333333331</v>
      </c>
      <c r="F58" s="538">
        <v>7.6</v>
      </c>
      <c r="G58" s="538">
        <v>11.4</v>
      </c>
      <c r="H58" s="538">
        <v>9.65</v>
      </c>
      <c r="I58" s="549">
        <v>0.05</v>
      </c>
      <c r="J58" s="538">
        <v>2.1</v>
      </c>
      <c r="K58" s="527">
        <v>0.1</v>
      </c>
      <c r="L58" s="518" t="s">
        <v>1436</v>
      </c>
      <c r="M58" s="518">
        <f t="shared" si="0"/>
        <v>129.09330000000003</v>
      </c>
    </row>
    <row r="59" spans="1:15">
      <c r="A59" s="1130"/>
      <c r="B59" s="1186"/>
      <c r="C59" s="1183"/>
      <c r="D59" s="524">
        <v>41865</v>
      </c>
      <c r="E59" s="525">
        <v>0.4145833333333333</v>
      </c>
      <c r="F59" s="534">
        <v>7.89</v>
      </c>
      <c r="G59" s="534">
        <v>12.5</v>
      </c>
      <c r="H59" s="534">
        <v>8.31</v>
      </c>
      <c r="I59" s="540">
        <v>5.16E-2</v>
      </c>
      <c r="J59" s="534">
        <v>6.3</v>
      </c>
      <c r="K59" s="526">
        <v>0.05</v>
      </c>
      <c r="L59" s="518" t="s">
        <v>910</v>
      </c>
      <c r="M59" s="518">
        <f t="shared" si="0"/>
        <v>387.2799</v>
      </c>
    </row>
    <row r="60" spans="1:15">
      <c r="A60" s="1130"/>
      <c r="B60" s="1186"/>
      <c r="C60" s="1183"/>
      <c r="D60" s="524">
        <v>41898</v>
      </c>
      <c r="E60" s="525">
        <v>0.4604166666666667</v>
      </c>
      <c r="F60" s="534">
        <v>7.69</v>
      </c>
      <c r="G60" s="534">
        <v>8</v>
      </c>
      <c r="H60" s="534">
        <v>10.75</v>
      </c>
      <c r="I60" s="540">
        <v>7.9000000000000001E-2</v>
      </c>
      <c r="J60" s="534">
        <v>2.8</v>
      </c>
      <c r="K60" s="526">
        <v>0.05</v>
      </c>
      <c r="L60" s="518" t="s">
        <v>910</v>
      </c>
      <c r="M60" s="518">
        <f>J60*1.983*30</f>
        <v>166.57199999999997</v>
      </c>
    </row>
    <row r="61" spans="1:15">
      <c r="A61" s="1130"/>
      <c r="B61" s="1187"/>
      <c r="C61" s="1184"/>
      <c r="D61" s="524">
        <v>41926</v>
      </c>
      <c r="E61" s="525">
        <v>0.39930555555555558</v>
      </c>
      <c r="F61" s="534">
        <v>8.5299999999999994</v>
      </c>
      <c r="G61" s="534">
        <v>1.3</v>
      </c>
      <c r="H61" s="534">
        <v>13.05</v>
      </c>
      <c r="I61" s="540">
        <v>8.5000000000000006E-2</v>
      </c>
      <c r="J61" s="534">
        <v>2.4</v>
      </c>
      <c r="K61" s="526">
        <v>0.05</v>
      </c>
      <c r="L61" s="518" t="s">
        <v>910</v>
      </c>
      <c r="M61" s="518">
        <f t="shared" si="0"/>
        <v>147.5352</v>
      </c>
      <c r="N61" s="515">
        <f>SUM(M56:M61)</f>
        <v>2820.6192000000001</v>
      </c>
      <c r="O61" s="515" t="s">
        <v>1499</v>
      </c>
    </row>
    <row r="62" spans="1:15" ht="15.75" customHeight="1">
      <c r="A62" s="1188" t="s">
        <v>712</v>
      </c>
      <c r="B62" s="1185" t="s">
        <v>465</v>
      </c>
      <c r="C62" s="1182" t="s">
        <v>920</v>
      </c>
      <c r="D62" s="532">
        <v>41774</v>
      </c>
      <c r="E62" s="525">
        <v>0.47569444444444442</v>
      </c>
      <c r="F62" s="534">
        <v>8.01</v>
      </c>
      <c r="G62" s="534">
        <v>9.1</v>
      </c>
      <c r="H62" s="534">
        <v>10.67</v>
      </c>
      <c r="I62" s="540">
        <v>1.41</v>
      </c>
      <c r="J62" s="534">
        <v>4.5</v>
      </c>
      <c r="K62" s="526">
        <v>0.25</v>
      </c>
      <c r="L62" s="518" t="s">
        <v>1435</v>
      </c>
      <c r="M62" s="518">
        <f t="shared" si="0"/>
        <v>276.62850000000003</v>
      </c>
    </row>
    <row r="63" spans="1:15" ht="15.75" customHeight="1">
      <c r="A63" s="1188"/>
      <c r="B63" s="1186"/>
      <c r="C63" s="1183"/>
      <c r="D63" s="524">
        <v>41802</v>
      </c>
      <c r="E63" s="525">
        <v>0.4826388888888889</v>
      </c>
      <c r="F63" s="534">
        <v>7.98</v>
      </c>
      <c r="G63" s="534">
        <v>12.2</v>
      </c>
      <c r="H63" s="534">
        <v>9.32</v>
      </c>
      <c r="I63" s="540">
        <v>1.48</v>
      </c>
      <c r="J63" s="534">
        <v>15</v>
      </c>
      <c r="K63" s="526">
        <v>0.2</v>
      </c>
      <c r="L63" s="518" t="s">
        <v>1436</v>
      </c>
      <c r="M63" s="518">
        <f>J63*1.983*30</f>
        <v>892.35</v>
      </c>
    </row>
    <row r="64" spans="1:15" ht="15.75" customHeight="1">
      <c r="A64" s="1188"/>
      <c r="B64" s="1186"/>
      <c r="C64" s="1183"/>
      <c r="D64" s="524">
        <v>41837</v>
      </c>
      <c r="E64" s="525">
        <v>0.50694444444444442</v>
      </c>
      <c r="F64" s="534">
        <v>8.0500000000000007</v>
      </c>
      <c r="G64" s="534">
        <v>13.9</v>
      </c>
      <c r="H64" s="534">
        <v>9.2100000000000009</v>
      </c>
      <c r="I64" s="540">
        <v>1.59</v>
      </c>
      <c r="J64" s="534">
        <v>1.1000000000000001</v>
      </c>
      <c r="K64" s="526">
        <v>0.25</v>
      </c>
      <c r="L64" s="518" t="s">
        <v>910</v>
      </c>
      <c r="M64" s="518">
        <f t="shared" si="0"/>
        <v>67.620300000000015</v>
      </c>
    </row>
    <row r="65" spans="1:15">
      <c r="A65" s="1188"/>
      <c r="B65" s="1186"/>
      <c r="C65" s="1183"/>
      <c r="D65" s="524">
        <v>41865</v>
      </c>
      <c r="E65" s="525">
        <v>0.4909722222222222</v>
      </c>
      <c r="F65" s="534">
        <v>8.15</v>
      </c>
      <c r="G65" s="534">
        <v>15.2</v>
      </c>
      <c r="H65" s="534">
        <v>7.64</v>
      </c>
      <c r="I65" s="540">
        <v>1.5409999999999999</v>
      </c>
      <c r="J65" s="534">
        <v>1.3</v>
      </c>
      <c r="K65" s="526">
        <v>0.25</v>
      </c>
      <c r="L65" s="518" t="s">
        <v>910</v>
      </c>
      <c r="M65" s="518">
        <f t="shared" si="0"/>
        <v>79.914900000000003</v>
      </c>
    </row>
    <row r="66" spans="1:15">
      <c r="A66" s="1188"/>
      <c r="B66" s="1186"/>
      <c r="C66" s="1183"/>
      <c r="D66" s="524">
        <v>41898</v>
      </c>
      <c r="E66" s="525">
        <v>0.3125</v>
      </c>
      <c r="F66" s="534">
        <v>8.0299999999999994</v>
      </c>
      <c r="G66" s="534">
        <v>11.5</v>
      </c>
      <c r="H66" s="534">
        <v>9.8699999999999992</v>
      </c>
      <c r="I66" s="540">
        <v>1.663</v>
      </c>
      <c r="J66" s="534">
        <v>0.9</v>
      </c>
      <c r="K66" s="526">
        <v>0.3</v>
      </c>
      <c r="L66" s="518" t="s">
        <v>910</v>
      </c>
      <c r="M66" s="518">
        <f>J66*1.983*30</f>
        <v>53.541000000000004</v>
      </c>
    </row>
    <row r="67" spans="1:15">
      <c r="A67" s="1189"/>
      <c r="B67" s="1187"/>
      <c r="C67" s="1184"/>
      <c r="D67" s="524">
        <v>41926</v>
      </c>
      <c r="E67" s="525">
        <v>0.51041666666666663</v>
      </c>
      <c r="F67" s="534">
        <v>7.94</v>
      </c>
      <c r="G67" s="534">
        <v>9.1</v>
      </c>
      <c r="H67" s="534">
        <v>11.35</v>
      </c>
      <c r="I67" s="540">
        <v>1.585</v>
      </c>
      <c r="J67" s="534">
        <v>1.6</v>
      </c>
      <c r="K67" s="526">
        <v>0.3</v>
      </c>
      <c r="L67" s="518" t="s">
        <v>910</v>
      </c>
      <c r="M67" s="518">
        <f t="shared" si="0"/>
        <v>98.356800000000021</v>
      </c>
      <c r="N67" s="515">
        <f>SUM(M62:M67)</f>
        <v>1468.4115000000002</v>
      </c>
      <c r="O67" s="515" t="s">
        <v>1500</v>
      </c>
    </row>
    <row r="68" spans="1:15" ht="15.75" customHeight="1">
      <c r="A68" s="1190" t="s">
        <v>250</v>
      </c>
      <c r="B68" s="1185" t="s">
        <v>236</v>
      </c>
      <c r="C68" s="1182" t="s">
        <v>921</v>
      </c>
      <c r="D68" s="532">
        <v>41774</v>
      </c>
      <c r="E68" s="969">
        <v>0.51388888888888895</v>
      </c>
      <c r="F68" s="538">
        <v>7.76</v>
      </c>
      <c r="G68" s="538">
        <v>3.1</v>
      </c>
      <c r="H68" s="538">
        <v>12.78</v>
      </c>
      <c r="I68" s="549">
        <v>0.105</v>
      </c>
      <c r="J68" s="538">
        <v>2.7</v>
      </c>
      <c r="K68" s="527">
        <v>0.05</v>
      </c>
      <c r="L68" s="518" t="s">
        <v>1435</v>
      </c>
      <c r="M68" s="518">
        <f t="shared" si="0"/>
        <v>165.97710000000004</v>
      </c>
    </row>
    <row r="69" spans="1:15" ht="15.75" customHeight="1">
      <c r="A69" s="1191"/>
      <c r="B69" s="1186"/>
      <c r="C69" s="1183"/>
      <c r="D69" s="524">
        <v>41802</v>
      </c>
      <c r="E69" s="969">
        <v>0.53125</v>
      </c>
      <c r="F69" s="538">
        <v>7.84</v>
      </c>
      <c r="G69" s="538">
        <v>9.5</v>
      </c>
      <c r="H69" s="538">
        <v>9.9700000000000006</v>
      </c>
      <c r="I69" s="549">
        <v>6.4000000000000001E-2</v>
      </c>
      <c r="J69" s="538">
        <v>3</v>
      </c>
      <c r="K69" s="527">
        <v>0.05</v>
      </c>
      <c r="L69" s="518" t="s">
        <v>1435</v>
      </c>
      <c r="M69" s="518">
        <f>J69*1.983*30</f>
        <v>178.47</v>
      </c>
    </row>
    <row r="70" spans="1:15" ht="15.75" customHeight="1">
      <c r="A70" s="1191"/>
      <c r="B70" s="1186"/>
      <c r="C70" s="1183"/>
      <c r="D70" s="524">
        <v>41837</v>
      </c>
      <c r="E70" s="969">
        <v>5.2083333333333336E-2</v>
      </c>
      <c r="F70" s="538">
        <v>7.72</v>
      </c>
      <c r="G70" s="538">
        <v>11.1</v>
      </c>
      <c r="H70" s="538">
        <v>9.44</v>
      </c>
      <c r="I70" s="549">
        <v>9.7000000000000003E-2</v>
      </c>
      <c r="J70" s="538">
        <v>9.6</v>
      </c>
      <c r="K70" s="527">
        <v>0.02</v>
      </c>
      <c r="L70" s="518" t="s">
        <v>1437</v>
      </c>
      <c r="M70" s="518">
        <f t="shared" ref="M70:M103" si="6">J70*1.983*31</f>
        <v>590.14080000000001</v>
      </c>
    </row>
    <row r="71" spans="1:15" ht="15.75" customHeight="1">
      <c r="A71" s="1191"/>
      <c r="B71" s="1186"/>
      <c r="C71" s="1183"/>
      <c r="D71" s="524">
        <v>41865</v>
      </c>
      <c r="E71" s="525">
        <v>0.53125</v>
      </c>
      <c r="F71" s="534">
        <v>7.72</v>
      </c>
      <c r="G71" s="534">
        <v>13.2</v>
      </c>
      <c r="H71" s="534">
        <v>7.51</v>
      </c>
      <c r="I71" s="540">
        <v>8.6099999999999996E-2</v>
      </c>
      <c r="J71" s="534">
        <v>2.7</v>
      </c>
      <c r="K71" s="526">
        <v>0</v>
      </c>
      <c r="L71" s="518" t="s">
        <v>910</v>
      </c>
      <c r="M71" s="518">
        <f t="shared" si="6"/>
        <v>165.97710000000004</v>
      </c>
    </row>
    <row r="72" spans="1:15" ht="15.75" customHeight="1">
      <c r="A72" s="1191"/>
      <c r="B72" s="1186"/>
      <c r="C72" s="1183"/>
      <c r="D72" s="524">
        <v>41898</v>
      </c>
      <c r="E72" s="525">
        <v>0.51250000000000007</v>
      </c>
      <c r="F72" s="534">
        <v>7.74</v>
      </c>
      <c r="G72" s="534">
        <v>9.9</v>
      </c>
      <c r="H72" s="534">
        <v>9.9700000000000006</v>
      </c>
      <c r="I72" s="534">
        <v>8.3000000000000004E-2</v>
      </c>
      <c r="J72" s="534">
        <v>3</v>
      </c>
      <c r="K72" s="526">
        <v>0</v>
      </c>
      <c r="L72" s="518" t="s">
        <v>910</v>
      </c>
      <c r="M72" s="518">
        <f>J72*1.983*30</f>
        <v>178.47</v>
      </c>
    </row>
    <row r="73" spans="1:15" ht="15.75" customHeight="1">
      <c r="A73" s="1191"/>
      <c r="B73" s="886"/>
      <c r="C73" s="1184"/>
      <c r="D73" s="524">
        <v>41926</v>
      </c>
      <c r="E73" s="525">
        <v>4.6527777777777779E-2</v>
      </c>
      <c r="F73" s="534">
        <v>8.36</v>
      </c>
      <c r="G73" s="534">
        <v>5.3</v>
      </c>
      <c r="H73" s="534">
        <v>11.5</v>
      </c>
      <c r="I73" s="540">
        <v>9.0999999999999998E-2</v>
      </c>
      <c r="J73" s="534">
        <v>3.4</v>
      </c>
      <c r="K73" s="526">
        <v>0.02</v>
      </c>
      <c r="L73" s="518" t="s">
        <v>910</v>
      </c>
      <c r="M73" s="518">
        <f t="shared" si="6"/>
        <v>209.00820000000002</v>
      </c>
      <c r="N73" s="515">
        <f>SUM(M68:M73)</f>
        <v>1488.0432000000001</v>
      </c>
      <c r="O73" s="515" t="s">
        <v>1501</v>
      </c>
    </row>
    <row r="74" spans="1:15" ht="15.75" customHeight="1">
      <c r="A74" s="1191"/>
      <c r="B74" s="1185" t="s">
        <v>237</v>
      </c>
      <c r="C74" s="1182" t="s">
        <v>922</v>
      </c>
      <c r="D74" s="532">
        <v>41774</v>
      </c>
      <c r="E74" s="969">
        <v>0.52430555555555558</v>
      </c>
      <c r="F74" s="538">
        <v>7.47</v>
      </c>
      <c r="G74" s="538">
        <v>5.7</v>
      </c>
      <c r="H74" s="538">
        <v>11.36</v>
      </c>
      <c r="I74" s="549">
        <v>0.17899999999999999</v>
      </c>
      <c r="J74" s="538">
        <v>10.3</v>
      </c>
      <c r="K74" s="527">
        <v>0.1</v>
      </c>
      <c r="L74" s="518" t="s">
        <v>1435</v>
      </c>
      <c r="M74" s="518">
        <f t="shared" si="6"/>
        <v>633.17190000000005</v>
      </c>
    </row>
    <row r="75" spans="1:15" ht="15.75" customHeight="1">
      <c r="A75" s="1191"/>
      <c r="B75" s="1186"/>
      <c r="C75" s="1183"/>
      <c r="D75" s="524">
        <v>41802</v>
      </c>
      <c r="E75" s="969">
        <v>0.53819444444444442</v>
      </c>
      <c r="F75" s="538">
        <v>7.82</v>
      </c>
      <c r="G75" s="538">
        <v>12.8</v>
      </c>
      <c r="H75" s="538">
        <v>9.17</v>
      </c>
      <c r="I75" s="549">
        <v>0.13600000000000001</v>
      </c>
      <c r="J75" s="538">
        <v>3</v>
      </c>
      <c r="K75" s="527">
        <v>0.05</v>
      </c>
      <c r="L75" s="518" t="s">
        <v>1435</v>
      </c>
      <c r="M75" s="518">
        <f>J75*1.983*30</f>
        <v>178.47</v>
      </c>
    </row>
    <row r="76" spans="1:15" ht="15.75" customHeight="1">
      <c r="A76" s="1191"/>
      <c r="B76" s="1186"/>
      <c r="C76" s="1183"/>
      <c r="D76" s="524">
        <v>41837</v>
      </c>
      <c r="E76" s="969">
        <v>6.5972222222222224E-2</v>
      </c>
      <c r="F76" s="538">
        <v>7.56</v>
      </c>
      <c r="G76" s="538">
        <v>12.9</v>
      </c>
      <c r="H76" s="538">
        <v>8.86</v>
      </c>
      <c r="I76" s="549">
        <v>0.124</v>
      </c>
      <c r="J76" s="538">
        <v>46.7</v>
      </c>
      <c r="K76" s="527">
        <v>0.05</v>
      </c>
      <c r="L76" s="518" t="s">
        <v>1437</v>
      </c>
      <c r="M76" s="518">
        <f t="shared" si="6"/>
        <v>2870.7891000000004</v>
      </c>
    </row>
    <row r="77" spans="1:15" ht="15.75" customHeight="1">
      <c r="A77" s="1191"/>
      <c r="B77" s="1186"/>
      <c r="C77" s="1183"/>
      <c r="D77" s="524">
        <v>41865</v>
      </c>
      <c r="E77" s="525">
        <v>4.1666666666666664E-2</v>
      </c>
      <c r="F77" s="534">
        <v>8.01</v>
      </c>
      <c r="G77" s="534">
        <v>15.8</v>
      </c>
      <c r="H77" s="534">
        <v>7.4</v>
      </c>
      <c r="I77" s="540">
        <v>0.15049999999999999</v>
      </c>
      <c r="J77" s="534">
        <v>11.8</v>
      </c>
      <c r="K77" s="526">
        <v>0.1</v>
      </c>
      <c r="L77" s="518" t="s">
        <v>1435</v>
      </c>
      <c r="M77" s="518">
        <f t="shared" si="6"/>
        <v>725.3814000000001</v>
      </c>
    </row>
    <row r="78" spans="1:15" ht="15.75" customHeight="1">
      <c r="A78" s="1191"/>
      <c r="B78" s="1186"/>
      <c r="C78" s="1183"/>
      <c r="D78" s="524">
        <v>41898</v>
      </c>
      <c r="E78" s="525">
        <v>0.50347222222222221</v>
      </c>
      <c r="F78" s="534">
        <v>7.68</v>
      </c>
      <c r="G78" s="534">
        <v>10.6</v>
      </c>
      <c r="H78" s="534">
        <v>10.31</v>
      </c>
      <c r="I78" s="540">
        <v>0.153</v>
      </c>
      <c r="J78" s="534">
        <v>2.8</v>
      </c>
      <c r="K78" s="526">
        <v>0.05</v>
      </c>
      <c r="L78" s="518" t="s">
        <v>910</v>
      </c>
      <c r="M78" s="518">
        <f>J78*1.983*30</f>
        <v>166.57199999999997</v>
      </c>
    </row>
    <row r="79" spans="1:15" ht="15.75" customHeight="1">
      <c r="A79" s="1191"/>
      <c r="B79" s="1187"/>
      <c r="C79" s="1184"/>
      <c r="D79" s="524">
        <v>41926</v>
      </c>
      <c r="E79" s="525">
        <v>5.8333333333333327E-2</v>
      </c>
      <c r="F79" s="534">
        <v>8.18</v>
      </c>
      <c r="G79" s="534">
        <v>6.1</v>
      </c>
      <c r="H79" s="534">
        <v>12</v>
      </c>
      <c r="I79" s="540">
        <v>0.14899999999999999</v>
      </c>
      <c r="J79" s="534">
        <v>4.9000000000000004</v>
      </c>
      <c r="K79" s="526">
        <v>0.15</v>
      </c>
      <c r="L79" s="518" t="s">
        <v>1435</v>
      </c>
      <c r="M79" s="518">
        <f t="shared" si="6"/>
        <v>301.21770000000004</v>
      </c>
      <c r="N79" s="515">
        <f>SUM(M74:M79)</f>
        <v>4875.602100000001</v>
      </c>
      <c r="O79" s="515" t="s">
        <v>1503</v>
      </c>
    </row>
    <row r="80" spans="1:15" ht="15.75" customHeight="1">
      <c r="A80" s="1191"/>
      <c r="B80" s="1185" t="s">
        <v>462</v>
      </c>
      <c r="C80" s="1182" t="s">
        <v>464</v>
      </c>
      <c r="D80" s="532">
        <v>41774</v>
      </c>
      <c r="E80" s="525">
        <v>0.35069444444444442</v>
      </c>
      <c r="F80" s="534">
        <v>7.39</v>
      </c>
      <c r="G80" s="534">
        <v>7.2</v>
      </c>
      <c r="H80" s="534">
        <v>10.65</v>
      </c>
      <c r="I80" s="540">
        <v>0.64100000000000001</v>
      </c>
      <c r="J80" s="534">
        <v>2</v>
      </c>
      <c r="K80" s="526">
        <v>0.02</v>
      </c>
      <c r="L80" s="518" t="s">
        <v>910</v>
      </c>
      <c r="M80" s="518">
        <f t="shared" si="6"/>
        <v>122.94600000000001</v>
      </c>
    </row>
    <row r="81" spans="1:15" ht="15.75" customHeight="1">
      <c r="A81" s="1191"/>
      <c r="B81" s="1186"/>
      <c r="C81" s="1183"/>
      <c r="D81" s="524">
        <v>41802</v>
      </c>
      <c r="E81" s="525">
        <v>0.36180555555555555</v>
      </c>
      <c r="F81" s="534">
        <v>8.17</v>
      </c>
      <c r="G81" s="534">
        <v>12.8</v>
      </c>
      <c r="H81" s="534">
        <v>10.16</v>
      </c>
      <c r="I81" s="540">
        <v>0.69</v>
      </c>
      <c r="J81" s="534">
        <v>0.94</v>
      </c>
      <c r="K81" s="526">
        <v>0.05</v>
      </c>
      <c r="L81" s="518" t="s">
        <v>910</v>
      </c>
      <c r="M81" s="518">
        <f>J81*1.983*30</f>
        <v>55.9206</v>
      </c>
    </row>
    <row r="82" spans="1:15" ht="15.75" customHeight="1">
      <c r="A82" s="1191"/>
      <c r="B82" s="1186"/>
      <c r="C82" s="1183"/>
      <c r="D82" s="524">
        <v>41837</v>
      </c>
      <c r="E82" s="525">
        <v>0.375</v>
      </c>
      <c r="F82" s="534">
        <v>8.2100000000000009</v>
      </c>
      <c r="G82" s="534">
        <v>14.8</v>
      </c>
      <c r="H82" s="534">
        <v>8.7799999999999994</v>
      </c>
      <c r="I82" s="540">
        <v>0.61199999999999999</v>
      </c>
      <c r="J82" s="534">
        <v>2.1</v>
      </c>
      <c r="K82" s="526">
        <v>0.02</v>
      </c>
      <c r="L82" s="518" t="s">
        <v>910</v>
      </c>
      <c r="M82" s="518">
        <f t="shared" si="6"/>
        <v>129.09330000000003</v>
      </c>
    </row>
    <row r="83" spans="1:15" ht="15.75" customHeight="1">
      <c r="A83" s="1191"/>
      <c r="B83" s="1186"/>
      <c r="C83" s="1183"/>
      <c r="D83" s="524">
        <v>41865</v>
      </c>
      <c r="E83" s="525">
        <v>0.36805555555555558</v>
      </c>
      <c r="F83" s="534">
        <v>7.87</v>
      </c>
      <c r="G83" s="534">
        <v>14.2</v>
      </c>
      <c r="H83" s="534">
        <v>7.46</v>
      </c>
      <c r="I83" s="540">
        <v>0.7</v>
      </c>
      <c r="J83" s="534">
        <v>0.6</v>
      </c>
      <c r="K83" s="526">
        <v>0.1</v>
      </c>
      <c r="L83" s="518" t="s">
        <v>910</v>
      </c>
      <c r="M83" s="518">
        <f t="shared" si="6"/>
        <v>36.883800000000001</v>
      </c>
    </row>
    <row r="84" spans="1:15" ht="15.75" customHeight="1">
      <c r="A84" s="1191"/>
      <c r="B84" s="1186"/>
      <c r="C84" s="1183"/>
      <c r="D84" s="524">
        <v>41898</v>
      </c>
      <c r="E84" s="525">
        <v>0.43263888888888885</v>
      </c>
      <c r="F84" s="534">
        <v>7.73</v>
      </c>
      <c r="G84" s="534">
        <v>11.6</v>
      </c>
      <c r="H84" s="534">
        <v>9.4499999999999993</v>
      </c>
      <c r="I84" s="540">
        <v>0.71299999999999997</v>
      </c>
      <c r="J84" s="534">
        <v>0.47</v>
      </c>
      <c r="K84" s="526">
        <v>0.3</v>
      </c>
      <c r="L84" s="518" t="s">
        <v>910</v>
      </c>
      <c r="M84" s="518">
        <f>J84*1.983*30</f>
        <v>27.9603</v>
      </c>
    </row>
    <row r="85" spans="1:15" ht="15.75" customHeight="1">
      <c r="A85" s="1191"/>
      <c r="B85" s="1187"/>
      <c r="C85" s="1184"/>
      <c r="D85" s="524">
        <v>41926</v>
      </c>
      <c r="E85" s="525">
        <v>0.38055555555555554</v>
      </c>
      <c r="F85" s="534">
        <v>8.39</v>
      </c>
      <c r="G85" s="534">
        <v>5.7</v>
      </c>
      <c r="H85" s="534">
        <v>11.36</v>
      </c>
      <c r="I85" s="540">
        <v>0.73099999999999998</v>
      </c>
      <c r="J85" s="534">
        <v>0.13</v>
      </c>
      <c r="K85" s="526">
        <v>0.3</v>
      </c>
      <c r="L85" s="518" t="s">
        <v>910</v>
      </c>
      <c r="M85" s="518">
        <f t="shared" si="6"/>
        <v>7.9914900000000006</v>
      </c>
      <c r="N85" s="515">
        <f>SUM(M80:M85)</f>
        <v>380.79549000000009</v>
      </c>
      <c r="O85" s="515" t="s">
        <v>1502</v>
      </c>
    </row>
    <row r="86" spans="1:15" ht="17.25" customHeight="1">
      <c r="A86" s="1191"/>
      <c r="B86" s="1185" t="s">
        <v>461</v>
      </c>
      <c r="C86" s="1182" t="s">
        <v>463</v>
      </c>
      <c r="D86" s="532">
        <v>41774</v>
      </c>
      <c r="E86" s="525">
        <v>0.42222222222222222</v>
      </c>
      <c r="F86" s="534">
        <v>8.01</v>
      </c>
      <c r="G86" s="534">
        <v>9.1</v>
      </c>
      <c r="H86" s="534">
        <v>10.67</v>
      </c>
      <c r="I86" s="540">
        <v>1.41</v>
      </c>
      <c r="J86" s="534">
        <v>4.5</v>
      </c>
      <c r="K86" s="526">
        <v>0.25</v>
      </c>
      <c r="L86" s="518" t="s">
        <v>1435</v>
      </c>
      <c r="M86" s="518">
        <f t="shared" si="6"/>
        <v>276.62850000000003</v>
      </c>
    </row>
    <row r="87" spans="1:15" ht="17.25" customHeight="1">
      <c r="A87" s="1191"/>
      <c r="B87" s="1186"/>
      <c r="C87" s="1183"/>
      <c r="D87" s="524">
        <v>41802</v>
      </c>
      <c r="E87" s="525">
        <v>0.4826388888888889</v>
      </c>
      <c r="F87" s="534">
        <v>7.98</v>
      </c>
      <c r="G87" s="534">
        <v>12.2</v>
      </c>
      <c r="H87" s="534">
        <v>9.32</v>
      </c>
      <c r="I87" s="540">
        <v>1.48</v>
      </c>
      <c r="J87" s="534">
        <v>4</v>
      </c>
      <c r="K87" s="526">
        <v>0.2</v>
      </c>
      <c r="L87" s="518" t="s">
        <v>1436</v>
      </c>
      <c r="M87" s="518">
        <f>J87*1.983*30</f>
        <v>237.96</v>
      </c>
    </row>
    <row r="88" spans="1:15" ht="17.25" customHeight="1">
      <c r="A88" s="1191"/>
      <c r="B88" s="1186"/>
      <c r="C88" s="1183"/>
      <c r="D88" s="524">
        <v>41837</v>
      </c>
      <c r="E88" s="525">
        <v>0.46875</v>
      </c>
      <c r="F88" s="534">
        <v>7.84</v>
      </c>
      <c r="G88" s="534">
        <v>14.2</v>
      </c>
      <c r="H88" s="534">
        <v>8.77</v>
      </c>
      <c r="I88" s="540">
        <v>0.622</v>
      </c>
      <c r="J88" s="534">
        <v>3.1</v>
      </c>
      <c r="K88" s="526">
        <v>0.05</v>
      </c>
      <c r="L88" s="518" t="s">
        <v>1436</v>
      </c>
      <c r="M88" s="518">
        <f t="shared" si="6"/>
        <v>190.56630000000001</v>
      </c>
    </row>
    <row r="89" spans="1:15" ht="17.25" customHeight="1">
      <c r="A89" s="1191"/>
      <c r="B89" s="1186"/>
      <c r="C89" s="1183"/>
      <c r="D89" s="524">
        <v>41865</v>
      </c>
      <c r="E89" s="525">
        <v>0.4513888888888889</v>
      </c>
      <c r="F89" s="534">
        <v>8.1999999999999993</v>
      </c>
      <c r="G89" s="534">
        <v>15.3</v>
      </c>
      <c r="H89" s="534">
        <v>7.71</v>
      </c>
      <c r="I89" s="540">
        <v>0.65900000000000003</v>
      </c>
      <c r="J89" s="534">
        <v>2.1</v>
      </c>
      <c r="K89" s="526">
        <v>0.15</v>
      </c>
      <c r="L89" s="518" t="s">
        <v>910</v>
      </c>
      <c r="M89" s="518">
        <f t="shared" si="6"/>
        <v>129.09330000000003</v>
      </c>
    </row>
    <row r="90" spans="1:15" ht="17.25" customHeight="1">
      <c r="A90" s="1191"/>
      <c r="B90" s="1186"/>
      <c r="C90" s="1183"/>
      <c r="D90" s="524">
        <v>41898</v>
      </c>
      <c r="E90" s="525">
        <v>0.40069444444444446</v>
      </c>
      <c r="F90" s="534">
        <v>7.96</v>
      </c>
      <c r="G90" s="534">
        <v>10.1</v>
      </c>
      <c r="H90" s="534">
        <v>10.54</v>
      </c>
      <c r="I90" s="540">
        <v>0.66</v>
      </c>
      <c r="J90" s="534">
        <v>1</v>
      </c>
      <c r="K90" s="526">
        <v>0.25</v>
      </c>
      <c r="L90" s="518" t="s">
        <v>910</v>
      </c>
      <c r="M90" s="518">
        <f>J90*1.983*30</f>
        <v>59.49</v>
      </c>
    </row>
    <row r="91" spans="1:15" ht="17.25" customHeight="1">
      <c r="A91" s="1192"/>
      <c r="B91" s="1187"/>
      <c r="C91" s="1184"/>
      <c r="D91" s="524">
        <v>41926</v>
      </c>
      <c r="E91" s="525">
        <v>0.46875</v>
      </c>
      <c r="F91" s="534">
        <v>8.0500000000000007</v>
      </c>
      <c r="G91" s="534">
        <v>6.8</v>
      </c>
      <c r="H91" s="534">
        <v>11.59</v>
      </c>
      <c r="I91" s="540">
        <v>0.66300000000000003</v>
      </c>
      <c r="J91" s="534">
        <v>2.5</v>
      </c>
      <c r="K91" s="526">
        <v>0.3</v>
      </c>
      <c r="L91" s="518" t="s">
        <v>910</v>
      </c>
      <c r="M91" s="518">
        <f t="shared" si="6"/>
        <v>153.6825</v>
      </c>
      <c r="N91" s="515">
        <f>SUM(M86:M91)</f>
        <v>1047.4205999999999</v>
      </c>
      <c r="O91" s="515" t="s">
        <v>461</v>
      </c>
    </row>
    <row r="92" spans="1:15">
      <c r="A92" s="1190" t="s">
        <v>253</v>
      </c>
      <c r="B92" s="1185" t="s">
        <v>233</v>
      </c>
      <c r="C92" s="1182" t="s">
        <v>923</v>
      </c>
      <c r="D92" s="532">
        <v>41774</v>
      </c>
      <c r="E92" s="525">
        <v>0.49305555555555558</v>
      </c>
      <c r="F92" s="534">
        <v>7.9</v>
      </c>
      <c r="G92" s="534">
        <v>8.9</v>
      </c>
      <c r="H92" s="534">
        <v>9.6300000000000008</v>
      </c>
      <c r="I92" s="540">
        <v>0.82</v>
      </c>
      <c r="J92" s="534">
        <v>5.7</v>
      </c>
      <c r="K92" s="526">
        <v>0.05</v>
      </c>
      <c r="L92" s="518" t="s">
        <v>910</v>
      </c>
      <c r="M92" s="518">
        <f t="shared" si="6"/>
        <v>350.39610000000005</v>
      </c>
    </row>
    <row r="93" spans="1:15">
      <c r="A93" s="1191"/>
      <c r="B93" s="1186"/>
      <c r="C93" s="1183"/>
      <c r="D93" s="524">
        <v>41802</v>
      </c>
      <c r="E93" s="525">
        <v>0.50486111111111109</v>
      </c>
      <c r="F93" s="534">
        <v>7.89</v>
      </c>
      <c r="G93" s="534">
        <v>16.7</v>
      </c>
      <c r="H93" s="534">
        <v>6.28</v>
      </c>
      <c r="I93" s="540">
        <v>0.64</v>
      </c>
      <c r="J93" s="534">
        <v>5</v>
      </c>
      <c r="K93" s="526">
        <v>0.9</v>
      </c>
      <c r="L93" s="518" t="s">
        <v>910</v>
      </c>
      <c r="M93" s="518">
        <f>J93*1.983*30</f>
        <v>297.45000000000005</v>
      </c>
    </row>
    <row r="94" spans="1:15">
      <c r="A94" s="1191"/>
      <c r="B94" s="1186"/>
      <c r="C94" s="1183"/>
      <c r="D94" s="524">
        <v>41837</v>
      </c>
      <c r="E94" s="525">
        <v>0.52500000000000002</v>
      </c>
      <c r="F94" s="534">
        <v>7.83</v>
      </c>
      <c r="G94" s="534">
        <v>16.8</v>
      </c>
      <c r="H94" s="534">
        <v>6.99</v>
      </c>
      <c r="I94" s="540">
        <v>0.84</v>
      </c>
      <c r="J94" s="534">
        <v>4.3</v>
      </c>
      <c r="K94" s="526">
        <v>0.25</v>
      </c>
      <c r="L94" s="518" t="s">
        <v>910</v>
      </c>
      <c r="M94" s="518">
        <f t="shared" si="6"/>
        <v>264.33389999999997</v>
      </c>
    </row>
    <row r="95" spans="1:15">
      <c r="A95" s="1191"/>
      <c r="B95" s="1186"/>
      <c r="C95" s="1183"/>
      <c r="D95" s="524">
        <v>41865</v>
      </c>
      <c r="E95" s="525">
        <v>0.50763888888888886</v>
      </c>
      <c r="F95" s="534">
        <v>7.85</v>
      </c>
      <c r="G95" s="534">
        <v>16.100000000000001</v>
      </c>
      <c r="H95" s="534">
        <v>7.22</v>
      </c>
      <c r="I95" s="540">
        <v>9.3799999999999994E-2</v>
      </c>
      <c r="J95" s="534">
        <v>0.46</v>
      </c>
      <c r="K95" s="526">
        <v>0.75</v>
      </c>
      <c r="L95" s="518" t="s">
        <v>1435</v>
      </c>
      <c r="M95" s="518">
        <f t="shared" si="6"/>
        <v>28.277580000000004</v>
      </c>
    </row>
    <row r="96" spans="1:15">
      <c r="A96" s="1191"/>
      <c r="B96" s="1186"/>
      <c r="C96" s="1183"/>
      <c r="D96" s="524">
        <v>41898</v>
      </c>
      <c r="E96" s="525">
        <v>0.53611111111111109</v>
      </c>
      <c r="F96" s="534">
        <v>7.46</v>
      </c>
      <c r="G96" s="534">
        <v>12.4</v>
      </c>
      <c r="H96" s="534">
        <v>8.8800000000000008</v>
      </c>
      <c r="I96" s="540">
        <v>0.997</v>
      </c>
      <c r="J96" s="534">
        <v>0.52</v>
      </c>
      <c r="K96" s="526">
        <v>0.25</v>
      </c>
      <c r="L96" s="518" t="s">
        <v>910</v>
      </c>
      <c r="M96" s="518">
        <f>J96*1.983*30</f>
        <v>30.934800000000003</v>
      </c>
    </row>
    <row r="97" spans="1:15">
      <c r="A97" s="1192"/>
      <c r="B97" s="1187"/>
      <c r="C97" s="1184"/>
      <c r="D97" s="524">
        <v>41926</v>
      </c>
      <c r="E97" s="525">
        <v>0.52638888888888891</v>
      </c>
      <c r="F97" s="534">
        <v>8.27</v>
      </c>
      <c r="G97" s="534">
        <v>6.1</v>
      </c>
      <c r="H97" s="534">
        <v>10.65</v>
      </c>
      <c r="I97" s="540">
        <v>0.879</v>
      </c>
      <c r="J97" s="534">
        <v>0.2</v>
      </c>
      <c r="K97" s="526">
        <v>0.3</v>
      </c>
      <c r="L97" s="518" t="s">
        <v>910</v>
      </c>
      <c r="M97" s="518">
        <f t="shared" si="6"/>
        <v>12.294600000000003</v>
      </c>
      <c r="N97" s="515">
        <f>SUM(M92:M97)</f>
        <v>983.68698000000018</v>
      </c>
      <c r="O97" s="515" t="s">
        <v>1504</v>
      </c>
    </row>
    <row r="98" spans="1:15">
      <c r="A98" s="1130" t="s">
        <v>911</v>
      </c>
      <c r="B98" s="1132" t="s">
        <v>234</v>
      </c>
      <c r="C98" s="1131" t="s">
        <v>924</v>
      </c>
      <c r="D98" s="532">
        <v>41774</v>
      </c>
      <c r="E98" s="525">
        <v>0.5</v>
      </c>
      <c r="F98" s="534">
        <v>7.76</v>
      </c>
      <c r="G98" s="534">
        <v>5.5</v>
      </c>
      <c r="H98" s="534">
        <v>11.04</v>
      </c>
      <c r="I98" s="540">
        <v>0.36299999999999999</v>
      </c>
      <c r="J98" s="534">
        <v>4.0999999999999996</v>
      </c>
      <c r="K98" s="526">
        <v>0.05</v>
      </c>
      <c r="L98" s="518" t="s">
        <v>910</v>
      </c>
      <c r="M98" s="518">
        <f t="shared" si="6"/>
        <v>252.0393</v>
      </c>
    </row>
    <row r="99" spans="1:15">
      <c r="A99" s="1130"/>
      <c r="B99" s="1132"/>
      <c r="C99" s="1131"/>
      <c r="D99" s="524">
        <v>41802</v>
      </c>
      <c r="E99" s="525">
        <v>0.51388888888888895</v>
      </c>
      <c r="F99" s="534">
        <v>8.09</v>
      </c>
      <c r="G99" s="534">
        <v>13.5</v>
      </c>
      <c r="H99" s="534">
        <v>9.2200000000000006</v>
      </c>
      <c r="I99" s="540">
        <v>0.30199999999999999</v>
      </c>
      <c r="J99" s="534">
        <v>4</v>
      </c>
      <c r="K99" s="526">
        <v>0.2</v>
      </c>
      <c r="L99" s="518" t="s">
        <v>910</v>
      </c>
      <c r="M99" s="518">
        <f>J99*1.983*30</f>
        <v>237.96</v>
      </c>
    </row>
    <row r="100" spans="1:15">
      <c r="A100" s="1130"/>
      <c r="B100" s="1132"/>
      <c r="C100" s="1131"/>
      <c r="D100" s="524">
        <v>41837</v>
      </c>
      <c r="E100" s="525">
        <v>0.53472222222222221</v>
      </c>
      <c r="F100" s="534">
        <v>8.16</v>
      </c>
      <c r="G100" s="534">
        <v>14.9</v>
      </c>
      <c r="H100" s="534">
        <v>8.31</v>
      </c>
      <c r="I100" s="540">
        <v>0.27500000000000002</v>
      </c>
      <c r="J100" s="534">
        <v>5.2</v>
      </c>
      <c r="K100" s="526">
        <v>0.2</v>
      </c>
      <c r="L100" s="518" t="s">
        <v>1437</v>
      </c>
      <c r="M100" s="518">
        <f t="shared" si="6"/>
        <v>319.65960000000001</v>
      </c>
    </row>
    <row r="101" spans="1:15">
      <c r="A101" s="1130"/>
      <c r="B101" s="1132"/>
      <c r="C101" s="1131"/>
      <c r="D101" s="524">
        <v>41865</v>
      </c>
      <c r="E101" s="525">
        <v>0.51736111111111105</v>
      </c>
      <c r="F101" s="534">
        <v>7.78</v>
      </c>
      <c r="G101" s="534">
        <v>14.2</v>
      </c>
      <c r="H101" s="534">
        <v>7.44</v>
      </c>
      <c r="I101" s="540">
        <v>0.28889999999999999</v>
      </c>
      <c r="J101" s="534">
        <v>3.9</v>
      </c>
      <c r="K101" s="526">
        <v>0.1</v>
      </c>
      <c r="L101" s="518" t="s">
        <v>1435</v>
      </c>
      <c r="M101" s="518">
        <f t="shared" si="6"/>
        <v>239.74469999999999</v>
      </c>
    </row>
    <row r="102" spans="1:15">
      <c r="A102" s="1130"/>
      <c r="B102" s="1132"/>
      <c r="C102" s="1131"/>
      <c r="D102" s="524">
        <v>41898</v>
      </c>
      <c r="E102" s="525">
        <v>0.52777777777777779</v>
      </c>
      <c r="F102" s="534">
        <v>7.54</v>
      </c>
      <c r="G102" s="534">
        <v>11.6</v>
      </c>
      <c r="H102" s="534">
        <v>9.64</v>
      </c>
      <c r="I102" s="540">
        <v>0.36699999999999999</v>
      </c>
      <c r="J102" s="534">
        <v>0.9</v>
      </c>
      <c r="K102" s="526">
        <v>0.2</v>
      </c>
      <c r="L102" s="518" t="s">
        <v>910</v>
      </c>
      <c r="M102" s="518">
        <f>J102*1.983*30</f>
        <v>53.541000000000004</v>
      </c>
    </row>
    <row r="103" spans="1:15">
      <c r="A103" s="1130"/>
      <c r="B103" s="1132"/>
      <c r="C103" s="1131"/>
      <c r="D103" s="524">
        <v>41926</v>
      </c>
      <c r="E103" s="525">
        <v>0.53472222222222221</v>
      </c>
      <c r="F103" s="534">
        <v>8.2899999999999991</v>
      </c>
      <c r="G103" s="534">
        <v>6.1</v>
      </c>
      <c r="H103" s="534">
        <v>12.19</v>
      </c>
      <c r="I103" s="540">
        <v>0.311</v>
      </c>
      <c r="J103" s="534">
        <v>1.6</v>
      </c>
      <c r="K103" s="526">
        <v>0.1</v>
      </c>
      <c r="L103" s="518" t="s">
        <v>1435</v>
      </c>
      <c r="M103" s="518">
        <f t="shared" si="6"/>
        <v>98.356800000000021</v>
      </c>
      <c r="N103" s="515">
        <f>SUM(M98:M103)</f>
        <v>1201.3014000000001</v>
      </c>
      <c r="O103" s="515" t="s">
        <v>1505</v>
      </c>
    </row>
  </sheetData>
  <mergeCells count="41">
    <mergeCell ref="C98:C103"/>
    <mergeCell ref="B86:B91"/>
    <mergeCell ref="C86:C91"/>
    <mergeCell ref="A68:A91"/>
    <mergeCell ref="A92:A97"/>
    <mergeCell ref="B92:B97"/>
    <mergeCell ref="C92:C97"/>
    <mergeCell ref="B68:B72"/>
    <mergeCell ref="C68:C73"/>
    <mergeCell ref="B74:B79"/>
    <mergeCell ref="C74:C79"/>
    <mergeCell ref="B80:B85"/>
    <mergeCell ref="C80:C85"/>
    <mergeCell ref="B8:B13"/>
    <mergeCell ref="C8:C13"/>
    <mergeCell ref="A2:A19"/>
    <mergeCell ref="B2:B7"/>
    <mergeCell ref="C2:C7"/>
    <mergeCell ref="C26:C31"/>
    <mergeCell ref="B20:B25"/>
    <mergeCell ref="C20:C25"/>
    <mergeCell ref="C14:C19"/>
    <mergeCell ref="B14:B19"/>
    <mergeCell ref="A62:A67"/>
    <mergeCell ref="A56:A61"/>
    <mergeCell ref="A20:A55"/>
    <mergeCell ref="A98:A103"/>
    <mergeCell ref="B62:B67"/>
    <mergeCell ref="B38:B43"/>
    <mergeCell ref="B26:B31"/>
    <mergeCell ref="B98:B103"/>
    <mergeCell ref="C38:C43"/>
    <mergeCell ref="C32:C37"/>
    <mergeCell ref="B32:B37"/>
    <mergeCell ref="C62:C67"/>
    <mergeCell ref="B56:B61"/>
    <mergeCell ref="C56:C61"/>
    <mergeCell ref="C50:C55"/>
    <mergeCell ref="C44:C49"/>
    <mergeCell ref="B44:B49"/>
    <mergeCell ref="B50:B55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A1:AQ111"/>
  <sheetViews>
    <sheetView topLeftCell="AD22" zoomScaleNormal="100" workbookViewId="0">
      <selection activeCell="AG4" sqref="AG4"/>
    </sheetView>
  </sheetViews>
  <sheetFormatPr defaultColWidth="40.36328125" defaultRowHeight="14"/>
  <cols>
    <col min="1" max="1" width="11.08984375" bestFit="1" customWidth="1"/>
    <col min="2" max="2" width="7.36328125" bestFit="1" customWidth="1"/>
    <col min="3" max="3" width="38" style="155" bestFit="1" customWidth="1"/>
    <col min="4" max="4" width="7" style="155" bestFit="1" customWidth="1"/>
    <col min="5" max="5" width="11.81640625" style="155" bestFit="1" customWidth="1"/>
    <col min="6" max="6" width="12.1796875" style="155" bestFit="1" customWidth="1"/>
    <col min="7" max="7" width="10" style="155" bestFit="1" customWidth="1"/>
    <col min="8" max="8" width="7" style="155" bestFit="1" customWidth="1"/>
    <col min="9" max="9" width="11.81640625" style="155" bestFit="1" customWidth="1"/>
    <col min="10" max="10" width="12.1796875" style="155" bestFit="1" customWidth="1"/>
    <col min="11" max="11" width="10" style="155" bestFit="1" customWidth="1"/>
    <col min="12" max="12" width="7" bestFit="1" customWidth="1"/>
    <col min="13" max="13" width="11.81640625" bestFit="1" customWidth="1"/>
    <col min="14" max="14" width="12.1796875" bestFit="1" customWidth="1"/>
    <col min="15" max="15" width="10" bestFit="1" customWidth="1"/>
    <col min="16" max="16" width="7" bestFit="1" customWidth="1"/>
    <col min="17" max="17" width="11.81640625" bestFit="1" customWidth="1"/>
    <col min="18" max="18" width="12.1796875" bestFit="1" customWidth="1"/>
    <col min="19" max="19" width="10" bestFit="1" customWidth="1"/>
    <col min="20" max="20" width="7" bestFit="1" customWidth="1"/>
    <col min="21" max="21" width="11.81640625" bestFit="1" customWidth="1"/>
    <col min="22" max="22" width="12.1796875" bestFit="1" customWidth="1"/>
    <col min="23" max="23" width="10" bestFit="1" customWidth="1"/>
    <col min="24" max="24" width="7" bestFit="1" customWidth="1"/>
    <col min="25" max="25" width="11.81640625" bestFit="1" customWidth="1"/>
    <col min="26" max="26" width="12.1796875" bestFit="1" customWidth="1"/>
    <col min="27" max="27" width="10" bestFit="1" customWidth="1"/>
    <col min="28" max="28" width="8.6328125" bestFit="1" customWidth="1"/>
    <col min="30" max="30" width="11.08984375" bestFit="1" customWidth="1"/>
    <col min="31" max="31" width="7.36328125" bestFit="1" customWidth="1"/>
    <col min="32" max="32" width="38" bestFit="1" customWidth="1"/>
    <col min="33" max="33" width="7.81640625" bestFit="1" customWidth="1"/>
    <col min="34" max="34" width="11.81640625" customWidth="1"/>
    <col min="35" max="35" width="12.1796875" customWidth="1"/>
    <col min="36" max="36" width="10" customWidth="1"/>
    <col min="37" max="37" width="9.08984375" customWidth="1"/>
    <col min="38" max="38" width="7.08984375" customWidth="1"/>
    <col min="39" max="39" width="9.6328125" customWidth="1"/>
    <col min="40" max="40" width="8.54296875" customWidth="1"/>
    <col min="41" max="41" width="7.6328125" customWidth="1"/>
    <col min="42" max="42" width="7.81640625" customWidth="1"/>
    <col min="45" max="45" width="15.08984375" customWidth="1"/>
  </cols>
  <sheetData>
    <row r="1" spans="1:43">
      <c r="B1" s="1198" t="s">
        <v>238</v>
      </c>
      <c r="C1" s="1200" t="s">
        <v>239</v>
      </c>
      <c r="D1" s="1205">
        <v>41774</v>
      </c>
      <c r="E1" s="1206"/>
      <c r="F1" s="1206"/>
      <c r="G1" s="1207"/>
      <c r="H1" s="1205">
        <v>41802</v>
      </c>
      <c r="I1" s="1206"/>
      <c r="J1" s="1206"/>
      <c r="K1" s="1207"/>
      <c r="L1" s="1205">
        <v>41837</v>
      </c>
      <c r="M1" s="1206"/>
      <c r="N1" s="1206"/>
      <c r="O1" s="1207"/>
      <c r="P1" s="1205">
        <v>41865</v>
      </c>
      <c r="Q1" s="1206"/>
      <c r="R1" s="1206"/>
      <c r="S1" s="1207"/>
      <c r="T1" s="1205">
        <v>41898</v>
      </c>
      <c r="U1" s="1206"/>
      <c r="V1" s="1206"/>
      <c r="W1" s="1207"/>
      <c r="X1" s="1205">
        <v>41926</v>
      </c>
      <c r="Y1" s="1206"/>
      <c r="Z1" s="1206"/>
      <c r="AA1" s="1207"/>
    </row>
    <row r="2" spans="1:43">
      <c r="B2" s="1209"/>
      <c r="C2" s="1208"/>
      <c r="D2" s="890" t="s">
        <v>261</v>
      </c>
      <c r="E2" s="890" t="s">
        <v>257</v>
      </c>
      <c r="F2" s="890" t="s">
        <v>258</v>
      </c>
      <c r="G2" s="890" t="s">
        <v>259</v>
      </c>
      <c r="H2" s="890" t="s">
        <v>261</v>
      </c>
      <c r="I2" s="890" t="s">
        <v>257</v>
      </c>
      <c r="J2" s="890" t="s">
        <v>258</v>
      </c>
      <c r="K2" s="890" t="s">
        <v>259</v>
      </c>
      <c r="L2" s="890" t="s">
        <v>261</v>
      </c>
      <c r="M2" s="890" t="s">
        <v>257</v>
      </c>
      <c r="N2" s="890" t="s">
        <v>258</v>
      </c>
      <c r="O2" s="890" t="s">
        <v>259</v>
      </c>
      <c r="P2" s="890" t="s">
        <v>261</v>
      </c>
      <c r="Q2" s="890" t="s">
        <v>257</v>
      </c>
      <c r="R2" s="890" t="s">
        <v>258</v>
      </c>
      <c r="S2" s="890" t="s">
        <v>259</v>
      </c>
      <c r="T2" s="890" t="s">
        <v>261</v>
      </c>
      <c r="U2" s="890" t="s">
        <v>257</v>
      </c>
      <c r="V2" s="890" t="s">
        <v>258</v>
      </c>
      <c r="W2" s="890" t="s">
        <v>259</v>
      </c>
      <c r="X2" s="890" t="s">
        <v>261</v>
      </c>
      <c r="Y2" s="890" t="s">
        <v>257</v>
      </c>
      <c r="Z2" s="890" t="s">
        <v>258</v>
      </c>
      <c r="AA2" s="890" t="s">
        <v>259</v>
      </c>
      <c r="AD2" s="870"/>
      <c r="AE2" s="1198" t="s">
        <v>238</v>
      </c>
      <c r="AF2" s="1200" t="s">
        <v>239</v>
      </c>
      <c r="AG2" s="1196" t="s">
        <v>1533</v>
      </c>
      <c r="AH2" s="1196"/>
      <c r="AI2" s="1196"/>
      <c r="AJ2" s="1196"/>
      <c r="AK2" s="1005" t="s">
        <v>1473</v>
      </c>
      <c r="AL2" s="1196" t="s">
        <v>1472</v>
      </c>
      <c r="AM2" s="1196"/>
      <c r="AN2" s="1196"/>
      <c r="AO2" s="1196"/>
    </row>
    <row r="3" spans="1:43" ht="23.5">
      <c r="A3" s="1193" t="s">
        <v>240</v>
      </c>
      <c r="B3" s="896" t="s">
        <v>353</v>
      </c>
      <c r="C3" s="893" t="s">
        <v>392</v>
      </c>
      <c r="D3" s="604"/>
      <c r="E3" s="604"/>
      <c r="F3" s="604"/>
      <c r="G3" s="892"/>
      <c r="H3" s="891">
        <v>189</v>
      </c>
      <c r="I3" s="891">
        <v>123</v>
      </c>
      <c r="J3" s="891">
        <v>14</v>
      </c>
      <c r="K3" s="891">
        <v>7</v>
      </c>
      <c r="L3" s="738">
        <v>254</v>
      </c>
      <c r="M3" s="738">
        <v>82</v>
      </c>
      <c r="N3" s="738">
        <v>20</v>
      </c>
      <c r="O3" s="738">
        <v>9</v>
      </c>
      <c r="P3" s="891">
        <v>174</v>
      </c>
      <c r="Q3" s="891">
        <v>101</v>
      </c>
      <c r="R3" s="891">
        <v>6</v>
      </c>
      <c r="S3" s="891">
        <v>3</v>
      </c>
      <c r="T3" s="738">
        <v>177</v>
      </c>
      <c r="U3" s="738">
        <v>111</v>
      </c>
      <c r="V3" s="738">
        <v>5</v>
      </c>
      <c r="W3" s="738">
        <v>2</v>
      </c>
      <c r="X3" s="891">
        <v>265</v>
      </c>
      <c r="Y3" s="891">
        <v>152</v>
      </c>
      <c r="Z3" s="891">
        <v>5</v>
      </c>
      <c r="AA3" s="891">
        <v>2</v>
      </c>
      <c r="AB3" s="516" t="s">
        <v>353</v>
      </c>
      <c r="AD3" s="870"/>
      <c r="AE3" s="1199"/>
      <c r="AF3" s="1201"/>
      <c r="AG3" s="890" t="s">
        <v>261</v>
      </c>
      <c r="AH3" s="890" t="s">
        <v>257</v>
      </c>
      <c r="AI3" s="890" t="s">
        <v>258</v>
      </c>
      <c r="AJ3" s="890" t="s">
        <v>259</v>
      </c>
      <c r="AK3" s="890" t="s">
        <v>1467</v>
      </c>
      <c r="AL3" s="890" t="s">
        <v>1468</v>
      </c>
      <c r="AM3" s="890" t="s">
        <v>1469</v>
      </c>
      <c r="AN3" s="890" t="s">
        <v>1470</v>
      </c>
      <c r="AO3" s="890" t="s">
        <v>1471</v>
      </c>
    </row>
    <row r="4" spans="1:43" ht="15">
      <c r="A4" s="1194"/>
      <c r="B4" s="897" t="s">
        <v>352</v>
      </c>
      <c r="C4" s="893" t="s">
        <v>382</v>
      </c>
      <c r="D4" s="738">
        <v>228</v>
      </c>
      <c r="E4" s="738">
        <v>58</v>
      </c>
      <c r="F4" s="738">
        <v>16</v>
      </c>
      <c r="G4" s="738">
        <v>5</v>
      </c>
      <c r="H4" s="891">
        <v>202</v>
      </c>
      <c r="I4" s="891">
        <v>76</v>
      </c>
      <c r="J4" s="891">
        <v>19</v>
      </c>
      <c r="K4" s="891">
        <v>16</v>
      </c>
      <c r="L4" s="738">
        <v>249</v>
      </c>
      <c r="M4" s="738">
        <v>67</v>
      </c>
      <c r="N4" s="738">
        <v>38</v>
      </c>
      <c r="O4" s="738">
        <v>33</v>
      </c>
      <c r="P4" s="891">
        <v>152</v>
      </c>
      <c r="Q4" s="891">
        <v>60</v>
      </c>
      <c r="R4" s="891">
        <v>7</v>
      </c>
      <c r="S4" s="891">
        <v>13</v>
      </c>
      <c r="T4" s="738">
        <v>53</v>
      </c>
      <c r="U4" s="738">
        <v>63</v>
      </c>
      <c r="V4" s="738">
        <v>5</v>
      </c>
      <c r="W4" s="738">
        <v>7</v>
      </c>
      <c r="X4" s="891">
        <v>196</v>
      </c>
      <c r="Y4" s="891">
        <v>82</v>
      </c>
      <c r="Z4" s="891">
        <v>21</v>
      </c>
      <c r="AA4" s="891">
        <v>6</v>
      </c>
      <c r="AB4" s="519" t="s">
        <v>352</v>
      </c>
      <c r="AD4" s="1005" t="s">
        <v>1478</v>
      </c>
      <c r="AE4" s="50" t="s">
        <v>226</v>
      </c>
      <c r="AF4" s="596" t="s">
        <v>1477</v>
      </c>
      <c r="AG4" s="984">
        <v>308</v>
      </c>
      <c r="AH4" s="984">
        <v>111.25</v>
      </c>
      <c r="AI4" s="984">
        <v>14</v>
      </c>
      <c r="AJ4" s="984">
        <v>10.75</v>
      </c>
      <c r="AK4" s="50">
        <v>495</v>
      </c>
      <c r="AL4" s="50">
        <v>200.23740884700004</v>
      </c>
      <c r="AM4" s="50">
        <v>1001.0817499095001</v>
      </c>
      <c r="AN4" s="50">
        <v>490.45556847000006</v>
      </c>
      <c r="AO4" s="50">
        <v>70</v>
      </c>
    </row>
    <row r="5" spans="1:43" ht="15">
      <c r="A5" s="1195"/>
      <c r="B5" s="897" t="s">
        <v>241</v>
      </c>
      <c r="C5" s="894" t="s">
        <v>242</v>
      </c>
      <c r="D5" s="738">
        <v>226</v>
      </c>
      <c r="E5" s="738">
        <v>75</v>
      </c>
      <c r="F5" s="738">
        <v>17</v>
      </c>
      <c r="G5" s="738">
        <v>28</v>
      </c>
      <c r="H5" s="891">
        <v>222</v>
      </c>
      <c r="I5" s="891">
        <v>80</v>
      </c>
      <c r="J5" s="891">
        <v>17</v>
      </c>
      <c r="K5" s="891">
        <v>15</v>
      </c>
      <c r="L5" s="738">
        <v>245</v>
      </c>
      <c r="M5" s="738">
        <v>62</v>
      </c>
      <c r="N5" s="738">
        <v>34</v>
      </c>
      <c r="O5" s="738">
        <v>65</v>
      </c>
      <c r="P5" s="891">
        <v>169</v>
      </c>
      <c r="Q5" s="891">
        <v>50</v>
      </c>
      <c r="R5" s="891">
        <v>9</v>
      </c>
      <c r="S5" s="891">
        <v>15</v>
      </c>
      <c r="T5" s="738">
        <v>93</v>
      </c>
      <c r="U5" s="738">
        <v>56</v>
      </c>
      <c r="V5" s="738">
        <v>6</v>
      </c>
      <c r="W5" s="738">
        <v>25</v>
      </c>
      <c r="X5" s="891">
        <v>171</v>
      </c>
      <c r="Y5" s="891">
        <v>75</v>
      </c>
      <c r="Z5" s="891">
        <v>6</v>
      </c>
      <c r="AA5" s="891">
        <v>12</v>
      </c>
      <c r="AB5" s="519" t="s">
        <v>241</v>
      </c>
      <c r="AD5" s="1202" t="s">
        <v>1479</v>
      </c>
      <c r="AE5" s="896" t="s">
        <v>353</v>
      </c>
      <c r="AF5" s="896" t="s">
        <v>392</v>
      </c>
      <c r="AG5" s="980">
        <f t="shared" ref="AG5:AG21" si="0">AVERAGE(D3,H3,L3,P3,T3,X3)</f>
        <v>211.8</v>
      </c>
      <c r="AH5" s="980">
        <f t="shared" ref="AH5:AH21" si="1">AVERAGE(E3,I3,M3,Q3,U3,Y3)</f>
        <v>113.8</v>
      </c>
      <c r="AI5" s="980">
        <f t="shared" ref="AI5:AI21" si="2">AVERAGE(F3,J3,N3,R3,V3,Z3)</f>
        <v>10</v>
      </c>
      <c r="AJ5" s="980">
        <f t="shared" ref="AJ5:AJ21" si="3">AVERAGE(G3,K3,O3,S3,W3,AA3)</f>
        <v>4.5999999999999996</v>
      </c>
      <c r="AK5" s="50">
        <v>8445.0020999999997</v>
      </c>
      <c r="AL5" s="1001">
        <f t="shared" ref="AL5:AL21" si="4">AG5*AK5*0.002723</f>
        <v>4870.4978841359407</v>
      </c>
      <c r="AM5" s="1001">
        <f t="shared" ref="AM5:AM21" si="5">AH5*AK5*0.002723</f>
        <v>2616.9152937425397</v>
      </c>
      <c r="AN5" s="1001">
        <f t="shared" ref="AN5:AN21" si="6">AI5*AK5*0.002723</f>
        <v>229.95740718299999</v>
      </c>
      <c r="AO5" s="1001">
        <f t="shared" ref="AO5:AO21" si="7">AJ5*AK5*0.002723</f>
        <v>105.78040730418</v>
      </c>
      <c r="AP5" s="870">
        <v>8445.0020999999997</v>
      </c>
      <c r="AQ5" s="1009" t="s">
        <v>1491</v>
      </c>
    </row>
    <row r="6" spans="1:43" ht="15">
      <c r="A6" s="899" t="s">
        <v>248</v>
      </c>
      <c r="B6" s="897" t="s">
        <v>235</v>
      </c>
      <c r="C6" s="894" t="s">
        <v>249</v>
      </c>
      <c r="D6" s="738">
        <v>135</v>
      </c>
      <c r="E6" s="738">
        <v>36</v>
      </c>
      <c r="F6" s="738">
        <v>13</v>
      </c>
      <c r="G6" s="738">
        <v>15</v>
      </c>
      <c r="H6" s="891">
        <v>158</v>
      </c>
      <c r="I6" s="891">
        <v>29</v>
      </c>
      <c r="J6" s="891">
        <v>15</v>
      </c>
      <c r="K6" s="891">
        <v>20</v>
      </c>
      <c r="L6" s="738">
        <v>165</v>
      </c>
      <c r="M6" s="738">
        <v>41</v>
      </c>
      <c r="N6" s="738">
        <v>27</v>
      </c>
      <c r="O6" s="738">
        <v>14</v>
      </c>
      <c r="P6" s="891">
        <v>164</v>
      </c>
      <c r="Q6" s="891">
        <v>52</v>
      </c>
      <c r="R6" s="891">
        <v>17</v>
      </c>
      <c r="S6" s="891">
        <v>11</v>
      </c>
      <c r="T6" s="738">
        <v>101</v>
      </c>
      <c r="U6" s="738">
        <v>56</v>
      </c>
      <c r="V6" s="738">
        <v>5</v>
      </c>
      <c r="W6" s="738">
        <v>4</v>
      </c>
      <c r="X6" s="891">
        <v>116</v>
      </c>
      <c r="Y6" s="891">
        <v>42</v>
      </c>
      <c r="Z6" s="891">
        <v>7</v>
      </c>
      <c r="AA6" s="891">
        <v>2</v>
      </c>
      <c r="AB6" s="519" t="s">
        <v>235</v>
      </c>
      <c r="AD6" s="1203"/>
      <c r="AE6" s="897" t="s">
        <v>352</v>
      </c>
      <c r="AF6" s="896" t="s">
        <v>382</v>
      </c>
      <c r="AG6" s="980">
        <f t="shared" si="0"/>
        <v>180</v>
      </c>
      <c r="AH6" s="980">
        <f t="shared" si="1"/>
        <v>67.666666666666671</v>
      </c>
      <c r="AI6" s="980">
        <f t="shared" si="2"/>
        <v>17.666666666666668</v>
      </c>
      <c r="AJ6" s="980">
        <f t="shared" si="3"/>
        <v>13.333333333333334</v>
      </c>
      <c r="AK6" s="50">
        <v>13959.130200000001</v>
      </c>
      <c r="AL6" s="1001">
        <f t="shared" si="4"/>
        <v>6841.9280762280014</v>
      </c>
      <c r="AM6" s="1001">
        <f t="shared" si="5"/>
        <v>2572.0581471746004</v>
      </c>
      <c r="AN6" s="1001">
        <f t="shared" si="6"/>
        <v>671.52257044460021</v>
      </c>
      <c r="AO6" s="1001">
        <f t="shared" si="7"/>
        <v>506.80948712800011</v>
      </c>
      <c r="AP6" s="870">
        <v>13959.130200000001</v>
      </c>
      <c r="AQ6" s="54" t="s">
        <v>1492</v>
      </c>
    </row>
    <row r="7" spans="1:43" ht="15">
      <c r="A7" s="1193" t="s">
        <v>243</v>
      </c>
      <c r="B7" s="897" t="s">
        <v>180</v>
      </c>
      <c r="C7" s="894" t="s">
        <v>262</v>
      </c>
      <c r="D7" s="738">
        <v>306</v>
      </c>
      <c r="E7" s="738">
        <v>141</v>
      </c>
      <c r="F7" s="738">
        <v>23</v>
      </c>
      <c r="G7" s="738">
        <v>21</v>
      </c>
      <c r="H7" s="891">
        <v>238</v>
      </c>
      <c r="I7" s="891">
        <v>82</v>
      </c>
      <c r="J7" s="891">
        <v>18</v>
      </c>
      <c r="K7" s="891">
        <v>18</v>
      </c>
      <c r="L7" s="738">
        <v>404</v>
      </c>
      <c r="M7" s="738">
        <v>128</v>
      </c>
      <c r="N7" s="738">
        <v>104</v>
      </c>
      <c r="O7" s="738">
        <v>136</v>
      </c>
      <c r="P7" s="891">
        <v>233</v>
      </c>
      <c r="Q7" s="891">
        <v>61</v>
      </c>
      <c r="R7" s="891">
        <v>20</v>
      </c>
      <c r="S7" s="891">
        <v>24</v>
      </c>
      <c r="T7" s="738">
        <v>140</v>
      </c>
      <c r="U7" s="738">
        <v>48</v>
      </c>
      <c r="V7" s="738">
        <v>20</v>
      </c>
      <c r="W7" s="738">
        <v>6</v>
      </c>
      <c r="X7" s="891">
        <v>363</v>
      </c>
      <c r="Y7" s="891">
        <v>91</v>
      </c>
      <c r="Z7" s="891">
        <v>14</v>
      </c>
      <c r="AA7" s="891">
        <v>26</v>
      </c>
      <c r="AB7" s="519" t="s">
        <v>180</v>
      </c>
      <c r="AD7" s="1204"/>
      <c r="AE7" s="897" t="s">
        <v>241</v>
      </c>
      <c r="AF7" s="992" t="s">
        <v>242</v>
      </c>
      <c r="AG7" s="980">
        <f t="shared" si="0"/>
        <v>187.66666666666666</v>
      </c>
      <c r="AH7" s="980">
        <f t="shared" si="1"/>
        <v>66.333333333333329</v>
      </c>
      <c r="AI7" s="980">
        <f t="shared" si="2"/>
        <v>14.833333333333334</v>
      </c>
      <c r="AJ7" s="980">
        <f t="shared" si="3"/>
        <v>26.666666666666668</v>
      </c>
      <c r="AK7" s="50">
        <v>22558.608</v>
      </c>
      <c r="AL7" s="1001">
        <f t="shared" si="4"/>
        <v>11527.817145264002</v>
      </c>
      <c r="AM7" s="1001">
        <f t="shared" si="5"/>
        <v>4074.6636090719999</v>
      </c>
      <c r="AN7" s="1001">
        <f t="shared" si="6"/>
        <v>911.16849549600011</v>
      </c>
      <c r="AO7" s="1001">
        <f t="shared" si="7"/>
        <v>1638.05572224</v>
      </c>
      <c r="AP7" s="870">
        <v>22558.608</v>
      </c>
      <c r="AQ7" s="870" t="s">
        <v>1493</v>
      </c>
    </row>
    <row r="8" spans="1:43" ht="15">
      <c r="A8" s="1194"/>
      <c r="B8" s="897" t="s">
        <v>228</v>
      </c>
      <c r="C8" s="894" t="s">
        <v>244</v>
      </c>
      <c r="D8" s="738">
        <v>424</v>
      </c>
      <c r="E8" s="738">
        <v>167</v>
      </c>
      <c r="F8" s="738">
        <v>42</v>
      </c>
      <c r="G8" s="738">
        <v>16</v>
      </c>
      <c r="H8" s="891">
        <v>246</v>
      </c>
      <c r="I8" s="891">
        <v>88</v>
      </c>
      <c r="J8" s="891">
        <v>22</v>
      </c>
      <c r="K8" s="891">
        <v>22</v>
      </c>
      <c r="L8" s="738">
        <v>404</v>
      </c>
      <c r="M8" s="738">
        <v>137</v>
      </c>
      <c r="N8" s="738">
        <v>144</v>
      </c>
      <c r="O8" s="738">
        <v>149</v>
      </c>
      <c r="P8" s="891">
        <v>278</v>
      </c>
      <c r="Q8" s="891">
        <v>68</v>
      </c>
      <c r="R8" s="891">
        <v>63</v>
      </c>
      <c r="S8" s="891">
        <v>33</v>
      </c>
      <c r="T8" s="738">
        <v>460</v>
      </c>
      <c r="U8" s="738">
        <v>83</v>
      </c>
      <c r="V8" s="738">
        <v>88</v>
      </c>
      <c r="W8" s="738">
        <v>33</v>
      </c>
      <c r="X8" s="891">
        <v>357</v>
      </c>
      <c r="Y8" s="891">
        <v>164</v>
      </c>
      <c r="Z8" s="891">
        <v>29</v>
      </c>
      <c r="AA8" s="891">
        <v>19</v>
      </c>
      <c r="AB8" s="519" t="s">
        <v>228</v>
      </c>
      <c r="AD8" s="993" t="s">
        <v>1480</v>
      </c>
      <c r="AE8" s="897" t="s">
        <v>235</v>
      </c>
      <c r="AF8" s="992" t="s">
        <v>249</v>
      </c>
      <c r="AG8" s="980">
        <f t="shared" si="0"/>
        <v>139.83333333333334</v>
      </c>
      <c r="AH8" s="980">
        <f t="shared" si="1"/>
        <v>42.666666666666664</v>
      </c>
      <c r="AI8" s="980">
        <f t="shared" si="2"/>
        <v>14</v>
      </c>
      <c r="AJ8" s="980">
        <f t="shared" si="3"/>
        <v>11</v>
      </c>
      <c r="AK8" s="50">
        <v>2821</v>
      </c>
      <c r="AL8" s="1001">
        <f t="shared" si="4"/>
        <v>1074.1413561666668</v>
      </c>
      <c r="AM8" s="1001">
        <f t="shared" si="5"/>
        <v>327.74754133333334</v>
      </c>
      <c r="AN8" s="1001">
        <f t="shared" si="6"/>
        <v>107.542162</v>
      </c>
      <c r="AO8" s="1001">
        <f t="shared" si="7"/>
        <v>84.497413000000009</v>
      </c>
      <c r="AP8" s="870">
        <v>21717.815999999999</v>
      </c>
      <c r="AQ8" s="870" t="s">
        <v>1494</v>
      </c>
    </row>
    <row r="9" spans="1:43" ht="15">
      <c r="A9" s="1194"/>
      <c r="B9" s="897" t="s">
        <v>229</v>
      </c>
      <c r="C9" s="894" t="s">
        <v>245</v>
      </c>
      <c r="D9" s="738">
        <v>477</v>
      </c>
      <c r="E9" s="738">
        <v>216</v>
      </c>
      <c r="F9" s="738">
        <v>33</v>
      </c>
      <c r="G9" s="738">
        <v>24</v>
      </c>
      <c r="H9" s="891">
        <v>285</v>
      </c>
      <c r="I9" s="891">
        <v>104</v>
      </c>
      <c r="J9" s="891">
        <v>17</v>
      </c>
      <c r="K9" s="891">
        <v>19</v>
      </c>
      <c r="L9" s="738">
        <v>405</v>
      </c>
      <c r="M9" s="738">
        <v>151</v>
      </c>
      <c r="N9" s="738">
        <v>123</v>
      </c>
      <c r="O9" s="738">
        <v>129</v>
      </c>
      <c r="P9" s="891">
        <v>264</v>
      </c>
      <c r="Q9" s="891">
        <v>87</v>
      </c>
      <c r="R9" s="891">
        <v>28</v>
      </c>
      <c r="S9" s="891">
        <v>40</v>
      </c>
      <c r="T9" s="738">
        <v>253</v>
      </c>
      <c r="U9" s="738">
        <v>96</v>
      </c>
      <c r="V9" s="738">
        <v>18</v>
      </c>
      <c r="W9" s="738">
        <v>18</v>
      </c>
      <c r="X9" s="891">
        <v>442</v>
      </c>
      <c r="Y9" s="891">
        <v>185</v>
      </c>
      <c r="Z9" s="891">
        <v>20</v>
      </c>
      <c r="AA9" s="891">
        <v>32</v>
      </c>
      <c r="AB9" s="519" t="s">
        <v>229</v>
      </c>
      <c r="AD9" s="1202" t="s">
        <v>1481</v>
      </c>
      <c r="AE9" s="897" t="s">
        <v>180</v>
      </c>
      <c r="AF9" s="992" t="s">
        <v>262</v>
      </c>
      <c r="AG9" s="980">
        <f t="shared" si="0"/>
        <v>280.66666666666669</v>
      </c>
      <c r="AH9" s="980">
        <f t="shared" si="1"/>
        <v>91.833333333333329</v>
      </c>
      <c r="AI9" s="980">
        <f t="shared" si="2"/>
        <v>33.166666666666664</v>
      </c>
      <c r="AJ9" s="980">
        <f t="shared" si="3"/>
        <v>38.5</v>
      </c>
      <c r="AK9" s="50">
        <v>21717.815999999999</v>
      </c>
      <c r="AL9" s="1001">
        <f t="shared" si="4"/>
        <v>16597.956706352001</v>
      </c>
      <c r="AM9" s="1001">
        <f t="shared" si="5"/>
        <v>5430.8041242279996</v>
      </c>
      <c r="AN9" s="1001">
        <f t="shared" si="6"/>
        <v>1961.3974967719998</v>
      </c>
      <c r="AO9" s="1001">
        <f t="shared" si="7"/>
        <v>2276.798099268</v>
      </c>
      <c r="AP9" s="870">
        <v>21174.473999999998</v>
      </c>
      <c r="AQ9" s="870" t="s">
        <v>228</v>
      </c>
    </row>
    <row r="10" spans="1:43" ht="15">
      <c r="A10" s="1194"/>
      <c r="B10" s="897" t="s">
        <v>230</v>
      </c>
      <c r="C10" s="894" t="s">
        <v>246</v>
      </c>
      <c r="D10" s="738">
        <v>462</v>
      </c>
      <c r="E10" s="738">
        <v>236</v>
      </c>
      <c r="F10" s="738">
        <v>20</v>
      </c>
      <c r="G10" s="738">
        <v>20</v>
      </c>
      <c r="H10" s="891">
        <v>302</v>
      </c>
      <c r="I10" s="891">
        <v>130</v>
      </c>
      <c r="J10" s="891">
        <v>23</v>
      </c>
      <c r="K10" s="891">
        <v>11</v>
      </c>
      <c r="L10" s="738">
        <v>437</v>
      </c>
      <c r="M10" s="738">
        <v>184</v>
      </c>
      <c r="N10" s="738">
        <v>113</v>
      </c>
      <c r="O10" s="738">
        <v>157</v>
      </c>
      <c r="P10" s="891">
        <v>349</v>
      </c>
      <c r="Q10" s="891">
        <v>137</v>
      </c>
      <c r="R10" s="891">
        <v>15</v>
      </c>
      <c r="S10" s="891">
        <v>29</v>
      </c>
      <c r="T10" s="738">
        <v>245</v>
      </c>
      <c r="U10" s="738">
        <v>142</v>
      </c>
      <c r="V10" s="738">
        <v>13</v>
      </c>
      <c r="W10" s="738">
        <v>15</v>
      </c>
      <c r="X10" s="891">
        <v>382</v>
      </c>
      <c r="Y10" s="891">
        <v>205</v>
      </c>
      <c r="Z10" s="891">
        <v>7</v>
      </c>
      <c r="AA10" s="891">
        <v>22</v>
      </c>
      <c r="AB10" s="519" t="s">
        <v>230</v>
      </c>
      <c r="AD10" s="1203"/>
      <c r="AE10" s="897" t="s">
        <v>228</v>
      </c>
      <c r="AF10" s="992" t="s">
        <v>244</v>
      </c>
      <c r="AG10" s="980">
        <f t="shared" si="0"/>
        <v>361.5</v>
      </c>
      <c r="AH10" s="980">
        <f t="shared" si="1"/>
        <v>117.83333333333333</v>
      </c>
      <c r="AI10" s="980">
        <f t="shared" si="2"/>
        <v>64.666666666666671</v>
      </c>
      <c r="AJ10" s="980">
        <f t="shared" si="3"/>
        <v>45.333333333333336</v>
      </c>
      <c r="AK10" s="50">
        <v>21174.473999999998</v>
      </c>
      <c r="AL10" s="1001">
        <f t="shared" si="4"/>
        <v>20843.400511773001</v>
      </c>
      <c r="AM10" s="1001">
        <f t="shared" si="5"/>
        <v>6794.0452567189996</v>
      </c>
      <c r="AN10" s="1001">
        <f t="shared" si="6"/>
        <v>3728.5566613960004</v>
      </c>
      <c r="AO10" s="1001">
        <f t="shared" si="7"/>
        <v>2613.8335358240001</v>
      </c>
      <c r="AP10" s="870">
        <v>21062.037900000003</v>
      </c>
      <c r="AQ10" s="870" t="s">
        <v>1495</v>
      </c>
    </row>
    <row r="11" spans="1:43" ht="15">
      <c r="A11" s="1194"/>
      <c r="B11" s="897" t="s">
        <v>231</v>
      </c>
      <c r="C11" s="894" t="s">
        <v>247</v>
      </c>
      <c r="D11" s="738">
        <v>579</v>
      </c>
      <c r="E11" s="738">
        <v>250</v>
      </c>
      <c r="F11" s="738">
        <v>24</v>
      </c>
      <c r="G11" s="738">
        <v>25</v>
      </c>
      <c r="H11" s="891">
        <v>323</v>
      </c>
      <c r="I11" s="891">
        <v>142</v>
      </c>
      <c r="J11" s="891">
        <v>18</v>
      </c>
      <c r="K11" s="891">
        <v>17</v>
      </c>
      <c r="L11" s="738">
        <v>468</v>
      </c>
      <c r="M11" s="738">
        <v>196</v>
      </c>
      <c r="N11" s="738">
        <v>105</v>
      </c>
      <c r="O11" s="738">
        <v>158</v>
      </c>
      <c r="P11" s="891">
        <v>349</v>
      </c>
      <c r="Q11" s="891">
        <v>164</v>
      </c>
      <c r="R11" s="891">
        <v>12</v>
      </c>
      <c r="S11" s="891">
        <v>29</v>
      </c>
      <c r="T11" s="738">
        <v>263</v>
      </c>
      <c r="U11" s="738">
        <v>192</v>
      </c>
      <c r="V11" s="738">
        <v>19</v>
      </c>
      <c r="W11" s="738">
        <v>20</v>
      </c>
      <c r="X11" s="891">
        <v>463</v>
      </c>
      <c r="Y11" s="891">
        <v>238</v>
      </c>
      <c r="Z11" s="891">
        <v>6</v>
      </c>
      <c r="AA11" s="891">
        <v>16</v>
      </c>
      <c r="AB11" s="519" t="s">
        <v>231</v>
      </c>
      <c r="AD11" s="1203"/>
      <c r="AE11" s="897" t="s">
        <v>229</v>
      </c>
      <c r="AF11" s="992" t="s">
        <v>245</v>
      </c>
      <c r="AG11" s="980">
        <f t="shared" si="0"/>
        <v>354.33333333333331</v>
      </c>
      <c r="AH11" s="980">
        <f t="shared" si="1"/>
        <v>139.83333333333334</v>
      </c>
      <c r="AI11" s="980">
        <f t="shared" si="2"/>
        <v>39.833333333333336</v>
      </c>
      <c r="AJ11" s="980">
        <f t="shared" si="3"/>
        <v>43.666666666666664</v>
      </c>
      <c r="AK11" s="50">
        <v>21062.037900000003</v>
      </c>
      <c r="AL11" s="1001">
        <f t="shared" si="4"/>
        <v>20321.700247135705</v>
      </c>
      <c r="AM11" s="1001">
        <f t="shared" si="5"/>
        <v>8019.7114333710524</v>
      </c>
      <c r="AN11" s="1001">
        <f t="shared" si="6"/>
        <v>2284.5185132010506</v>
      </c>
      <c r="AO11" s="1001">
        <f t="shared" si="7"/>
        <v>2504.3675751409005</v>
      </c>
      <c r="AP11" s="870">
        <v>23174.7261</v>
      </c>
      <c r="AQ11" s="870" t="s">
        <v>1496</v>
      </c>
    </row>
    <row r="12" spans="1:43" ht="15">
      <c r="A12" s="1195"/>
      <c r="B12" s="897" t="s">
        <v>232</v>
      </c>
      <c r="C12" s="894" t="s">
        <v>263</v>
      </c>
      <c r="D12" s="738">
        <v>498</v>
      </c>
      <c r="E12" s="738">
        <v>240</v>
      </c>
      <c r="F12" s="738">
        <v>18</v>
      </c>
      <c r="G12" s="738">
        <v>17</v>
      </c>
      <c r="H12" s="891">
        <v>357</v>
      </c>
      <c r="I12" s="891">
        <v>139</v>
      </c>
      <c r="J12" s="891">
        <v>19</v>
      </c>
      <c r="K12" s="891">
        <v>30</v>
      </c>
      <c r="L12" s="738">
        <v>482</v>
      </c>
      <c r="M12" s="738">
        <v>189</v>
      </c>
      <c r="N12" s="738">
        <v>113</v>
      </c>
      <c r="O12" s="738">
        <v>182</v>
      </c>
      <c r="P12" s="891">
        <v>305</v>
      </c>
      <c r="Q12" s="891">
        <v>114</v>
      </c>
      <c r="R12" s="891">
        <v>11</v>
      </c>
      <c r="S12" s="891">
        <v>29</v>
      </c>
      <c r="T12" s="738">
        <v>261</v>
      </c>
      <c r="U12" s="738">
        <v>218</v>
      </c>
      <c r="V12" s="738">
        <v>18</v>
      </c>
      <c r="W12" s="738">
        <v>14</v>
      </c>
      <c r="X12" s="891">
        <v>382</v>
      </c>
      <c r="Y12" s="891">
        <v>204</v>
      </c>
      <c r="Z12" s="891">
        <v>16</v>
      </c>
      <c r="AA12" s="891">
        <v>18</v>
      </c>
      <c r="AB12" s="519" t="s">
        <v>232</v>
      </c>
      <c r="AD12" s="1203"/>
      <c r="AE12" s="897" t="s">
        <v>230</v>
      </c>
      <c r="AF12" s="992" t="s">
        <v>246</v>
      </c>
      <c r="AG12" s="980">
        <f t="shared" si="0"/>
        <v>362.83333333333331</v>
      </c>
      <c r="AH12" s="980">
        <f t="shared" si="1"/>
        <v>172.33333333333334</v>
      </c>
      <c r="AI12" s="980">
        <f t="shared" si="2"/>
        <v>31.833333333333332</v>
      </c>
      <c r="AJ12" s="980">
        <f t="shared" si="3"/>
        <v>42.333333333333336</v>
      </c>
      <c r="AK12" s="50">
        <v>23174.7261</v>
      </c>
      <c r="AL12" s="1001">
        <f t="shared" si="4"/>
        <v>22896.517375623851</v>
      </c>
      <c r="AM12" s="1001">
        <f t="shared" si="5"/>
        <v>10875.0569436817</v>
      </c>
      <c r="AN12" s="1001">
        <f t="shared" si="6"/>
        <v>2008.83547025455</v>
      </c>
      <c r="AO12" s="1001">
        <f t="shared" si="7"/>
        <v>2671.4356515427003</v>
      </c>
      <c r="AP12" s="870">
        <v>22158.041999999998</v>
      </c>
      <c r="AQ12" s="870" t="s">
        <v>1497</v>
      </c>
    </row>
    <row r="13" spans="1:43" ht="15">
      <c r="A13" s="899" t="s">
        <v>712</v>
      </c>
      <c r="B13" s="896" t="s">
        <v>465</v>
      </c>
      <c r="C13" s="893" t="s">
        <v>466</v>
      </c>
      <c r="D13" s="738">
        <v>1327</v>
      </c>
      <c r="E13" s="738">
        <v>1104</v>
      </c>
      <c r="F13" s="738">
        <v>20</v>
      </c>
      <c r="G13" s="738">
        <v>14</v>
      </c>
      <c r="H13" s="891">
        <v>1173</v>
      </c>
      <c r="I13" s="891">
        <v>935</v>
      </c>
      <c r="J13" s="891">
        <v>25</v>
      </c>
      <c r="K13" s="891">
        <v>24</v>
      </c>
      <c r="L13" s="738">
        <v>917</v>
      </c>
      <c r="M13" s="738">
        <v>488</v>
      </c>
      <c r="N13" s="738">
        <v>27</v>
      </c>
      <c r="O13" s="738">
        <v>30</v>
      </c>
      <c r="P13" s="891">
        <v>788</v>
      </c>
      <c r="Q13" s="891">
        <v>517</v>
      </c>
      <c r="R13" s="891">
        <v>15</v>
      </c>
      <c r="S13" s="891">
        <v>31</v>
      </c>
      <c r="T13" s="738">
        <v>856</v>
      </c>
      <c r="U13" s="738">
        <v>512</v>
      </c>
      <c r="V13" s="738">
        <v>12</v>
      </c>
      <c r="W13" s="738">
        <v>17</v>
      </c>
      <c r="X13" s="891">
        <v>961</v>
      </c>
      <c r="Y13" s="891">
        <v>650</v>
      </c>
      <c r="Z13" s="891">
        <v>7</v>
      </c>
      <c r="AA13" s="891">
        <v>5</v>
      </c>
      <c r="AB13" s="516" t="s">
        <v>465</v>
      </c>
      <c r="AD13" s="1203"/>
      <c r="AE13" s="897" t="s">
        <v>231</v>
      </c>
      <c r="AF13" s="992" t="s">
        <v>247</v>
      </c>
      <c r="AG13" s="980">
        <f t="shared" si="0"/>
        <v>407.5</v>
      </c>
      <c r="AH13" s="980">
        <f t="shared" si="1"/>
        <v>197</v>
      </c>
      <c r="AI13" s="980">
        <f t="shared" si="2"/>
        <v>30.666666666666668</v>
      </c>
      <c r="AJ13" s="980">
        <f t="shared" si="3"/>
        <v>44.166666666666664</v>
      </c>
      <c r="AK13" s="50">
        <v>22158.041999999998</v>
      </c>
      <c r="AL13" s="1001">
        <f t="shared" si="4"/>
        <v>24587.061959144998</v>
      </c>
      <c r="AM13" s="1001">
        <f t="shared" si="5"/>
        <v>11886.260628101998</v>
      </c>
      <c r="AN13" s="1001">
        <f t="shared" si="6"/>
        <v>1850.314683224</v>
      </c>
      <c r="AO13" s="1001">
        <f t="shared" si="7"/>
        <v>2664.8553861649998</v>
      </c>
      <c r="AP13" s="870">
        <v>24885.063600000005</v>
      </c>
      <c r="AQ13" s="870" t="s">
        <v>1498</v>
      </c>
    </row>
    <row r="14" spans="1:43" ht="15">
      <c r="A14" s="1193" t="s">
        <v>250</v>
      </c>
      <c r="B14" s="897" t="s">
        <v>236</v>
      </c>
      <c r="C14" s="894" t="s">
        <v>252</v>
      </c>
      <c r="D14" s="738">
        <v>521</v>
      </c>
      <c r="E14" s="738">
        <v>442</v>
      </c>
      <c r="F14" s="738">
        <v>21</v>
      </c>
      <c r="G14" s="738">
        <v>17</v>
      </c>
      <c r="H14" s="891">
        <v>241</v>
      </c>
      <c r="I14" s="891">
        <v>146</v>
      </c>
      <c r="J14" s="891">
        <v>16</v>
      </c>
      <c r="K14" s="891">
        <v>12</v>
      </c>
      <c r="L14" s="738">
        <v>781</v>
      </c>
      <c r="M14" s="738">
        <v>361</v>
      </c>
      <c r="N14" s="738">
        <v>137</v>
      </c>
      <c r="O14" s="738">
        <v>510</v>
      </c>
      <c r="P14" s="891">
        <v>287</v>
      </c>
      <c r="Q14" s="891">
        <v>175</v>
      </c>
      <c r="R14" s="891">
        <v>11</v>
      </c>
      <c r="S14" s="891">
        <v>15</v>
      </c>
      <c r="T14" s="738">
        <v>169</v>
      </c>
      <c r="U14" s="738">
        <v>172</v>
      </c>
      <c r="V14" s="738">
        <v>8</v>
      </c>
      <c r="W14" s="738">
        <v>11</v>
      </c>
      <c r="X14" s="891">
        <v>353</v>
      </c>
      <c r="Y14" s="891">
        <v>256</v>
      </c>
      <c r="Z14" s="891">
        <v>12</v>
      </c>
      <c r="AA14" s="891">
        <v>14</v>
      </c>
      <c r="AB14" s="519" t="s">
        <v>236</v>
      </c>
      <c r="AD14" s="1204"/>
      <c r="AE14" s="897" t="s">
        <v>232</v>
      </c>
      <c r="AF14" s="992" t="s">
        <v>263</v>
      </c>
      <c r="AG14" s="980">
        <f t="shared" si="0"/>
        <v>380.83333333333331</v>
      </c>
      <c r="AH14" s="980">
        <f t="shared" si="1"/>
        <v>184</v>
      </c>
      <c r="AI14" s="980">
        <f t="shared" si="2"/>
        <v>32.5</v>
      </c>
      <c r="AJ14" s="980">
        <f t="shared" si="3"/>
        <v>48.333333333333336</v>
      </c>
      <c r="AK14" s="50">
        <v>24885.063600000005</v>
      </c>
      <c r="AL14" s="1001">
        <f t="shared" si="4"/>
        <v>25806.039066283003</v>
      </c>
      <c r="AM14" s="1001">
        <f t="shared" si="5"/>
        <v>12468.213185635203</v>
      </c>
      <c r="AN14" s="1001">
        <f t="shared" si="6"/>
        <v>2202.2659159410005</v>
      </c>
      <c r="AO14" s="1001">
        <f t="shared" si="7"/>
        <v>3275.164695502001</v>
      </c>
      <c r="AP14" s="870">
        <v>2820.6192000000001</v>
      </c>
      <c r="AQ14" s="870" t="s">
        <v>1499</v>
      </c>
    </row>
    <row r="15" spans="1:43" ht="15">
      <c r="A15" s="1194"/>
      <c r="B15" s="897" t="s">
        <v>237</v>
      </c>
      <c r="C15" s="894" t="s">
        <v>251</v>
      </c>
      <c r="D15" s="738">
        <v>751</v>
      </c>
      <c r="E15" s="738">
        <v>569</v>
      </c>
      <c r="F15" s="738">
        <v>18</v>
      </c>
      <c r="G15" s="738">
        <v>19</v>
      </c>
      <c r="H15" s="891">
        <v>330</v>
      </c>
      <c r="I15" s="891">
        <v>202</v>
      </c>
      <c r="J15" s="891">
        <v>18</v>
      </c>
      <c r="K15" s="891">
        <v>16</v>
      </c>
      <c r="L15" s="738">
        <v>914</v>
      </c>
      <c r="M15" s="738">
        <v>384</v>
      </c>
      <c r="N15" s="738">
        <v>154</v>
      </c>
      <c r="O15" s="738">
        <v>377</v>
      </c>
      <c r="P15" s="891">
        <v>417</v>
      </c>
      <c r="Q15" s="891">
        <v>233</v>
      </c>
      <c r="R15" s="891">
        <v>13</v>
      </c>
      <c r="S15" s="891">
        <v>36</v>
      </c>
      <c r="T15" s="738">
        <v>253</v>
      </c>
      <c r="U15" s="738">
        <v>208</v>
      </c>
      <c r="V15" s="738">
        <v>11</v>
      </c>
      <c r="W15" s="738">
        <v>16</v>
      </c>
      <c r="X15" s="891">
        <v>490</v>
      </c>
      <c r="Y15" s="891">
        <v>336</v>
      </c>
      <c r="Z15" s="891">
        <v>13</v>
      </c>
      <c r="AA15" s="891">
        <v>21</v>
      </c>
      <c r="AB15" s="519" t="s">
        <v>237</v>
      </c>
      <c r="AD15" s="993" t="s">
        <v>1482</v>
      </c>
      <c r="AE15" s="896" t="s">
        <v>465</v>
      </c>
      <c r="AF15" s="896" t="s">
        <v>466</v>
      </c>
      <c r="AG15" s="980">
        <f t="shared" si="0"/>
        <v>1003.6666666666666</v>
      </c>
      <c r="AH15" s="980">
        <f t="shared" si="1"/>
        <v>701</v>
      </c>
      <c r="AI15" s="980">
        <f t="shared" si="2"/>
        <v>17.666666666666668</v>
      </c>
      <c r="AJ15" s="980">
        <f t="shared" si="3"/>
        <v>20.166666666666668</v>
      </c>
      <c r="AK15" s="50">
        <v>1468.4115000000002</v>
      </c>
      <c r="AL15" s="1001">
        <f t="shared" si="4"/>
        <v>4013.1456243865005</v>
      </c>
      <c r="AM15" s="1001">
        <f t="shared" si="5"/>
        <v>2802.9376446645006</v>
      </c>
      <c r="AN15" s="1001">
        <f t="shared" si="6"/>
        <v>70.639893089500021</v>
      </c>
      <c r="AO15" s="1001">
        <f t="shared" si="7"/>
        <v>80.636104375750023</v>
      </c>
      <c r="AP15" s="870">
        <v>1468.4115000000002</v>
      </c>
      <c r="AQ15" s="870" t="s">
        <v>1500</v>
      </c>
    </row>
    <row r="16" spans="1:43" ht="15">
      <c r="A16" s="1194"/>
      <c r="B16" s="898" t="s">
        <v>462</v>
      </c>
      <c r="C16" s="895" t="s">
        <v>464</v>
      </c>
      <c r="D16" s="738">
        <v>992</v>
      </c>
      <c r="E16" s="738">
        <v>470</v>
      </c>
      <c r="F16" s="738">
        <v>44</v>
      </c>
      <c r="G16" s="738">
        <v>189</v>
      </c>
      <c r="H16" s="891">
        <v>1315</v>
      </c>
      <c r="I16" s="891">
        <v>307</v>
      </c>
      <c r="J16" s="891">
        <v>25</v>
      </c>
      <c r="K16" s="891">
        <v>81</v>
      </c>
      <c r="L16" s="738">
        <v>1173</v>
      </c>
      <c r="M16" s="738">
        <v>107</v>
      </c>
      <c r="N16" s="738">
        <v>29</v>
      </c>
      <c r="O16" s="738">
        <v>119</v>
      </c>
      <c r="P16" s="891">
        <v>538</v>
      </c>
      <c r="Q16" s="891">
        <v>219</v>
      </c>
      <c r="R16" s="891">
        <v>15</v>
      </c>
      <c r="S16" s="891">
        <v>49</v>
      </c>
      <c r="T16" s="738">
        <v>677</v>
      </c>
      <c r="U16" s="738">
        <v>167</v>
      </c>
      <c r="V16" s="738">
        <v>9</v>
      </c>
      <c r="W16" s="738">
        <v>38</v>
      </c>
      <c r="X16" s="891">
        <v>1004</v>
      </c>
      <c r="Y16" s="891">
        <v>602</v>
      </c>
      <c r="Z16" s="891">
        <v>5</v>
      </c>
      <c r="AA16" s="891">
        <v>28</v>
      </c>
      <c r="AB16" s="517" t="s">
        <v>462</v>
      </c>
      <c r="AD16" s="1202" t="s">
        <v>1483</v>
      </c>
      <c r="AE16" s="897" t="s">
        <v>236</v>
      </c>
      <c r="AF16" s="992" t="s">
        <v>252</v>
      </c>
      <c r="AG16" s="980">
        <f t="shared" si="0"/>
        <v>392</v>
      </c>
      <c r="AH16" s="980">
        <f t="shared" si="1"/>
        <v>258.66666666666669</v>
      </c>
      <c r="AI16" s="980">
        <f t="shared" si="2"/>
        <v>34.166666666666664</v>
      </c>
      <c r="AJ16" s="980">
        <f t="shared" si="3"/>
        <v>96.5</v>
      </c>
      <c r="AK16" s="50">
        <v>1488.0432000000001</v>
      </c>
      <c r="AL16" s="1001">
        <f t="shared" si="4"/>
        <v>1588.3611203712001</v>
      </c>
      <c r="AM16" s="1001">
        <f t="shared" si="5"/>
        <v>1048.1022358912001</v>
      </c>
      <c r="AN16" s="1001">
        <f t="shared" si="6"/>
        <v>138.44133914800003</v>
      </c>
      <c r="AO16" s="1001">
        <f t="shared" si="7"/>
        <v>391.01236764240008</v>
      </c>
      <c r="AP16" s="870">
        <v>1488.0432000000001</v>
      </c>
      <c r="AQ16" s="870" t="s">
        <v>1501</v>
      </c>
    </row>
    <row r="17" spans="1:43" ht="15">
      <c r="A17" s="1195"/>
      <c r="B17" s="896" t="s">
        <v>461</v>
      </c>
      <c r="C17" s="893" t="s">
        <v>463</v>
      </c>
      <c r="D17" s="738">
        <v>1329</v>
      </c>
      <c r="E17" s="738">
        <v>756</v>
      </c>
      <c r="F17" s="738">
        <v>24</v>
      </c>
      <c r="G17" s="738">
        <v>107</v>
      </c>
      <c r="H17" s="891">
        <v>1334</v>
      </c>
      <c r="I17" s="891">
        <v>809</v>
      </c>
      <c r="J17" s="891">
        <v>33</v>
      </c>
      <c r="K17" s="891">
        <v>93</v>
      </c>
      <c r="L17" s="738">
        <v>1345</v>
      </c>
      <c r="M17" s="738">
        <v>615</v>
      </c>
      <c r="N17" s="738">
        <v>80</v>
      </c>
      <c r="O17" s="738">
        <v>202</v>
      </c>
      <c r="P17" s="891">
        <v>863</v>
      </c>
      <c r="Q17" s="891">
        <v>528</v>
      </c>
      <c r="R17" s="891">
        <v>14</v>
      </c>
      <c r="S17" s="891">
        <v>109</v>
      </c>
      <c r="T17" s="738">
        <v>608</v>
      </c>
      <c r="U17" s="738">
        <v>272</v>
      </c>
      <c r="V17" s="738">
        <v>10</v>
      </c>
      <c r="W17" s="738">
        <v>82</v>
      </c>
      <c r="X17" s="891">
        <v>1172</v>
      </c>
      <c r="Y17" s="891">
        <v>670</v>
      </c>
      <c r="Z17" s="891">
        <v>15</v>
      </c>
      <c r="AA17" s="891">
        <v>79</v>
      </c>
      <c r="AB17" s="516" t="s">
        <v>461</v>
      </c>
      <c r="AD17" s="1203"/>
      <c r="AE17" s="897" t="s">
        <v>237</v>
      </c>
      <c r="AF17" s="992" t="s">
        <v>251</v>
      </c>
      <c r="AG17" s="980">
        <f t="shared" si="0"/>
        <v>525.83333333333337</v>
      </c>
      <c r="AH17" s="980">
        <f t="shared" si="1"/>
        <v>322</v>
      </c>
      <c r="AI17" s="980">
        <f t="shared" si="2"/>
        <v>37.833333333333336</v>
      </c>
      <c r="AJ17" s="980">
        <f t="shared" si="3"/>
        <v>80.833333333333329</v>
      </c>
      <c r="AK17" s="50">
        <v>4875.602100000001</v>
      </c>
      <c r="AL17" s="1001">
        <f t="shared" si="4"/>
        <v>6981.102425872753</v>
      </c>
      <c r="AM17" s="1001">
        <f t="shared" si="5"/>
        <v>4274.957174892601</v>
      </c>
      <c r="AN17" s="1001">
        <f t="shared" si="6"/>
        <v>502.28534094235022</v>
      </c>
      <c r="AO17" s="1001">
        <f t="shared" si="7"/>
        <v>1073.1647152292503</v>
      </c>
      <c r="AP17" s="870">
        <v>4875.602100000001</v>
      </c>
      <c r="AQ17" s="870" t="s">
        <v>1503</v>
      </c>
    </row>
    <row r="18" spans="1:43" ht="15">
      <c r="A18" s="899" t="s">
        <v>253</v>
      </c>
      <c r="B18" s="897" t="s">
        <v>233</v>
      </c>
      <c r="C18" s="894" t="s">
        <v>1433</v>
      </c>
      <c r="D18" s="738">
        <v>527</v>
      </c>
      <c r="E18" s="738">
        <v>2</v>
      </c>
      <c r="F18" s="738">
        <v>20</v>
      </c>
      <c r="G18" s="738">
        <v>19</v>
      </c>
      <c r="H18" s="891">
        <v>730</v>
      </c>
      <c r="I18" s="891">
        <v>7</v>
      </c>
      <c r="J18" s="891">
        <v>23</v>
      </c>
      <c r="K18" s="891">
        <v>19</v>
      </c>
      <c r="L18" s="738">
        <v>601</v>
      </c>
      <c r="M18" s="738">
        <v>11</v>
      </c>
      <c r="N18" s="738">
        <v>31</v>
      </c>
      <c r="O18" s="738">
        <v>53</v>
      </c>
      <c r="P18" s="891">
        <v>527</v>
      </c>
      <c r="Q18" s="891">
        <v>24</v>
      </c>
      <c r="R18" s="891">
        <v>16</v>
      </c>
      <c r="S18" s="891">
        <v>23</v>
      </c>
      <c r="T18" s="738">
        <v>466</v>
      </c>
      <c r="U18" s="738">
        <v>57</v>
      </c>
      <c r="V18" s="738">
        <v>21</v>
      </c>
      <c r="W18" s="738">
        <v>19</v>
      </c>
      <c r="X18" s="891">
        <v>462</v>
      </c>
      <c r="Y18" s="891">
        <v>65</v>
      </c>
      <c r="Z18" s="891">
        <v>13</v>
      </c>
      <c r="AA18" s="891">
        <v>81</v>
      </c>
      <c r="AB18" s="519" t="s">
        <v>233</v>
      </c>
      <c r="AD18" s="1203"/>
      <c r="AE18" s="898" t="s">
        <v>462</v>
      </c>
      <c r="AF18" s="898" t="s">
        <v>464</v>
      </c>
      <c r="AG18" s="980">
        <f t="shared" si="0"/>
        <v>949.83333333333337</v>
      </c>
      <c r="AH18" s="980">
        <f t="shared" si="1"/>
        <v>312</v>
      </c>
      <c r="AI18" s="980">
        <f t="shared" si="2"/>
        <v>21.166666666666668</v>
      </c>
      <c r="AJ18" s="980">
        <f t="shared" si="3"/>
        <v>84</v>
      </c>
      <c r="AK18" s="50">
        <v>380.79549000000009</v>
      </c>
      <c r="AL18" s="1001">
        <f t="shared" si="4"/>
        <v>984.88799561995529</v>
      </c>
      <c r="AM18" s="1001">
        <f t="shared" si="5"/>
        <v>323.51470921224012</v>
      </c>
      <c r="AN18" s="1001">
        <f t="shared" si="6"/>
        <v>21.947846191215007</v>
      </c>
      <c r="AO18" s="1001">
        <f t="shared" si="7"/>
        <v>87.100114018680017</v>
      </c>
      <c r="AP18" s="870">
        <v>380.79549000000009</v>
      </c>
      <c r="AQ18" s="870" t="s">
        <v>1502</v>
      </c>
    </row>
    <row r="19" spans="1:43" ht="15">
      <c r="A19" s="899" t="s">
        <v>255</v>
      </c>
      <c r="B19" s="897" t="s">
        <v>234</v>
      </c>
      <c r="C19" s="894" t="s">
        <v>256</v>
      </c>
      <c r="D19" s="738">
        <v>646</v>
      </c>
      <c r="E19" s="738">
        <v>424</v>
      </c>
      <c r="F19" s="738">
        <v>14</v>
      </c>
      <c r="G19" s="738">
        <v>15</v>
      </c>
      <c r="H19" s="891">
        <v>428</v>
      </c>
      <c r="I19" s="891">
        <v>149</v>
      </c>
      <c r="J19" s="891">
        <v>29</v>
      </c>
      <c r="K19" s="891">
        <v>30</v>
      </c>
      <c r="L19" s="738">
        <v>584</v>
      </c>
      <c r="M19" s="738">
        <v>196</v>
      </c>
      <c r="N19" s="738">
        <v>54</v>
      </c>
      <c r="O19" s="738">
        <v>104</v>
      </c>
      <c r="P19" s="891">
        <v>547</v>
      </c>
      <c r="Q19" s="891">
        <v>182</v>
      </c>
      <c r="R19" s="891">
        <v>14</v>
      </c>
      <c r="S19" s="891">
        <v>47</v>
      </c>
      <c r="T19" s="738">
        <v>575</v>
      </c>
      <c r="U19" s="738">
        <v>200</v>
      </c>
      <c r="V19" s="738">
        <v>6</v>
      </c>
      <c r="W19" s="738">
        <v>17</v>
      </c>
      <c r="X19" s="891">
        <v>478</v>
      </c>
      <c r="Y19" s="891">
        <v>301</v>
      </c>
      <c r="Z19" s="891">
        <v>11</v>
      </c>
      <c r="AA19" s="891">
        <v>20</v>
      </c>
      <c r="AB19" s="519" t="s">
        <v>234</v>
      </c>
      <c r="AD19" s="1204"/>
      <c r="AE19" s="896" t="s">
        <v>461</v>
      </c>
      <c r="AF19" s="896" t="s">
        <v>463</v>
      </c>
      <c r="AG19" s="980">
        <f t="shared" si="0"/>
        <v>1108.5</v>
      </c>
      <c r="AH19" s="980">
        <f t="shared" si="1"/>
        <v>608.33333333333337</v>
      </c>
      <c r="AI19" s="980">
        <f t="shared" si="2"/>
        <v>29.333333333333332</v>
      </c>
      <c r="AJ19" s="980">
        <f t="shared" si="3"/>
        <v>112</v>
      </c>
      <c r="AK19" s="50">
        <v>1047.4205999999999</v>
      </c>
      <c r="AL19" s="1001">
        <f t="shared" si="4"/>
        <v>3161.5819966773001</v>
      </c>
      <c r="AM19" s="1001">
        <f t="shared" si="5"/>
        <v>1735.043495395</v>
      </c>
      <c r="AN19" s="1001">
        <f t="shared" si="6"/>
        <v>83.662371284799988</v>
      </c>
      <c r="AO19" s="1001">
        <f t="shared" si="7"/>
        <v>319.43814490560004</v>
      </c>
      <c r="AP19" s="870">
        <v>1047.4205999999999</v>
      </c>
      <c r="AQ19" s="870" t="s">
        <v>461</v>
      </c>
    </row>
    <row r="20" spans="1:43">
      <c r="AD20" s="993" t="s">
        <v>1484</v>
      </c>
      <c r="AE20" s="897" t="s">
        <v>233</v>
      </c>
      <c r="AF20" s="992" t="s">
        <v>1433</v>
      </c>
      <c r="AG20" s="980">
        <f t="shared" si="0"/>
        <v>552.16666666666663</v>
      </c>
      <c r="AH20" s="980">
        <f t="shared" si="1"/>
        <v>27.666666666666668</v>
      </c>
      <c r="AI20" s="980">
        <f t="shared" si="2"/>
        <v>20.666666666666668</v>
      </c>
      <c r="AJ20" s="980">
        <f t="shared" si="3"/>
        <v>35.666666666666664</v>
      </c>
      <c r="AK20" s="50">
        <v>983.68698000000018</v>
      </c>
      <c r="AL20" s="1001">
        <f t="shared" si="4"/>
        <v>1479.0223948311705</v>
      </c>
      <c r="AM20" s="1001">
        <f t="shared" si="5"/>
        <v>74.107370220940027</v>
      </c>
      <c r="AN20" s="1001">
        <f t="shared" si="6"/>
        <v>55.357312695160019</v>
      </c>
      <c r="AO20" s="1001">
        <f t="shared" si="7"/>
        <v>95.536007393260022</v>
      </c>
      <c r="AP20" s="870">
        <v>983.68698000000018</v>
      </c>
      <c r="AQ20" s="870" t="s">
        <v>1504</v>
      </c>
    </row>
    <row r="21" spans="1:43">
      <c r="B21" s="201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7"/>
      <c r="N21" s="17"/>
      <c r="O21" s="80"/>
      <c r="P21" s="81"/>
      <c r="Y21" s="98"/>
      <c r="AD21" s="899" t="s">
        <v>1485</v>
      </c>
      <c r="AE21" s="897" t="s">
        <v>234</v>
      </c>
      <c r="AF21" s="992" t="s">
        <v>256</v>
      </c>
      <c r="AG21" s="980">
        <f t="shared" si="0"/>
        <v>543</v>
      </c>
      <c r="AH21" s="980">
        <f t="shared" si="1"/>
        <v>242</v>
      </c>
      <c r="AI21" s="980">
        <f t="shared" si="2"/>
        <v>21.333333333333332</v>
      </c>
      <c r="AJ21" s="980">
        <f t="shared" si="3"/>
        <v>38.833333333333336</v>
      </c>
      <c r="AK21" s="50">
        <v>1201.3014000000001</v>
      </c>
      <c r="AL21" s="1001">
        <f t="shared" si="4"/>
        <v>1776.2310357246001</v>
      </c>
      <c r="AM21" s="1001">
        <f t="shared" si="5"/>
        <v>791.61677835240005</v>
      </c>
      <c r="AN21" s="1001">
        <f t="shared" si="6"/>
        <v>69.784399193600009</v>
      </c>
      <c r="AO21" s="1001">
        <f t="shared" si="7"/>
        <v>127.02941415710004</v>
      </c>
      <c r="AP21" s="870">
        <v>1201.3014000000001</v>
      </c>
      <c r="AQ21" s="870" t="s">
        <v>1505</v>
      </c>
    </row>
    <row r="22" spans="1:43">
      <c r="A22" s="569"/>
      <c r="B22" s="98"/>
      <c r="M22" s="17"/>
      <c r="N22" s="17"/>
      <c r="O22" s="17"/>
      <c r="P22" s="78"/>
      <c r="Q22" s="80"/>
      <c r="R22" s="203"/>
      <c r="Y22" s="98"/>
      <c r="AK22" s="994"/>
      <c r="AL22" s="1211" t="s">
        <v>1462</v>
      </c>
      <c r="AM22" s="1211"/>
      <c r="AN22" s="1211" t="s">
        <v>1463</v>
      </c>
      <c r="AO22" s="1211"/>
    </row>
    <row r="23" spans="1:43">
      <c r="A23" s="569"/>
      <c r="B23" s="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7"/>
      <c r="N23" s="17"/>
      <c r="O23" s="80"/>
      <c r="P23" s="78"/>
      <c r="Q23" s="17"/>
      <c r="R23" s="203"/>
      <c r="Y23" s="98"/>
      <c r="AJ23" s="128" t="s">
        <v>1460</v>
      </c>
      <c r="AK23" s="128" t="s">
        <v>1461</v>
      </c>
      <c r="AL23" s="128" t="s">
        <v>29</v>
      </c>
      <c r="AM23" s="128" t="s">
        <v>28</v>
      </c>
      <c r="AN23" s="128" t="s">
        <v>29</v>
      </c>
      <c r="AO23" s="128" t="s">
        <v>28</v>
      </c>
    </row>
    <row r="24" spans="1:43">
      <c r="A24" s="569"/>
      <c r="B24" s="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7"/>
      <c r="N24" s="17"/>
      <c r="O24" s="17"/>
      <c r="P24" s="78"/>
      <c r="Q24" s="80"/>
      <c r="R24" s="203"/>
      <c r="Y24" s="98"/>
      <c r="AH24" s="1197" t="s">
        <v>464</v>
      </c>
      <c r="AI24" s="524">
        <v>41774</v>
      </c>
      <c r="AJ24" s="996">
        <v>2</v>
      </c>
      <c r="AK24" s="995">
        <f>AJ24*1.983*31</f>
        <v>122.94600000000001</v>
      </c>
      <c r="AL24" s="998">
        <f>D16</f>
        <v>992</v>
      </c>
      <c r="AM24" s="998">
        <f>G16</f>
        <v>189</v>
      </c>
      <c r="AN24" s="257">
        <f>AK24*AL24*0.002723</f>
        <v>332.10370233600008</v>
      </c>
      <c r="AO24" s="257">
        <f>AK24*AM24*0.002723</f>
        <v>63.27379006200001</v>
      </c>
    </row>
    <row r="25" spans="1:43">
      <c r="A25" s="569"/>
      <c r="B25" s="98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7"/>
      <c r="N25" s="17"/>
      <c r="O25" s="17"/>
      <c r="P25" s="78"/>
      <c r="R25" s="203"/>
      <c r="Y25" s="98"/>
      <c r="AH25" s="1197"/>
      <c r="AI25" s="524">
        <v>41802</v>
      </c>
      <c r="AJ25" s="997">
        <v>0.94</v>
      </c>
      <c r="AK25" s="980">
        <f>AJ25*1.983*30</f>
        <v>55.9206</v>
      </c>
      <c r="AL25" s="999">
        <f>H16</f>
        <v>1315</v>
      </c>
      <c r="AM25" s="999">
        <f>K16</f>
        <v>81</v>
      </c>
      <c r="AN25" s="257">
        <f t="shared" ref="AN25:AN35" si="8">AK25*AL25*0.002723</f>
        <v>200.23740884700004</v>
      </c>
      <c r="AO25" s="257">
        <f t="shared" ref="AO25:AO35" si="9">AK25*AM25*0.002723</f>
        <v>12.334015297799999</v>
      </c>
    </row>
    <row r="26" spans="1:43">
      <c r="A26" s="569"/>
      <c r="B26" s="98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7"/>
      <c r="N26" s="17"/>
      <c r="O26" s="80"/>
      <c r="P26" s="78"/>
      <c r="Q26" s="80"/>
      <c r="R26" s="78"/>
      <c r="Y26" s="98"/>
      <c r="AH26" s="1197"/>
      <c r="AI26" s="524">
        <v>41837</v>
      </c>
      <c r="AJ26" s="997">
        <v>2.1</v>
      </c>
      <c r="AK26" s="980">
        <f>AJ26*1.983*31</f>
        <v>129.09330000000003</v>
      </c>
      <c r="AL26" s="1000">
        <f>L16</f>
        <v>1173</v>
      </c>
      <c r="AM26" s="1000">
        <f>O16</f>
        <v>119</v>
      </c>
      <c r="AN26" s="257">
        <f t="shared" si="8"/>
        <v>412.33419857070015</v>
      </c>
      <c r="AO26" s="257">
        <f t="shared" si="9"/>
        <v>41.831005652100011</v>
      </c>
    </row>
    <row r="27" spans="1:43">
      <c r="A27" s="569"/>
      <c r="B27" s="98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7"/>
      <c r="N27" s="17"/>
      <c r="O27" s="17"/>
      <c r="P27" s="78"/>
      <c r="Q27" s="80"/>
      <c r="R27" s="78"/>
      <c r="Y27" s="98"/>
      <c r="AH27" s="1197"/>
      <c r="AI27" s="524">
        <v>41865</v>
      </c>
      <c r="AJ27" s="997">
        <v>0.6</v>
      </c>
      <c r="AK27" s="980">
        <f>AJ27*1.983*31</f>
        <v>36.883800000000001</v>
      </c>
      <c r="AL27" s="1000">
        <f>P16</f>
        <v>538</v>
      </c>
      <c r="AM27" s="1000">
        <f>S16</f>
        <v>49</v>
      </c>
      <c r="AN27" s="257">
        <f t="shared" si="8"/>
        <v>54.033808021200009</v>
      </c>
      <c r="AO27" s="257">
        <f t="shared" si="9"/>
        <v>4.9212947826000004</v>
      </c>
    </row>
    <row r="28" spans="1:43">
      <c r="B28" s="98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7"/>
      <c r="N28" s="17"/>
      <c r="O28" s="80"/>
      <c r="P28" s="78"/>
      <c r="Q28" s="17"/>
      <c r="R28" s="78"/>
      <c r="Y28" s="98"/>
      <c r="AH28" s="1197"/>
      <c r="AI28" s="524">
        <v>41898</v>
      </c>
      <c r="AJ28" s="997">
        <v>0.47</v>
      </c>
      <c r="AK28" s="980">
        <f>AJ28*1.983*30</f>
        <v>27.9603</v>
      </c>
      <c r="AL28" s="1000">
        <f>T16</f>
        <v>677</v>
      </c>
      <c r="AM28" s="1000">
        <f>W16</f>
        <v>38</v>
      </c>
      <c r="AN28" s="257">
        <f t="shared" si="8"/>
        <v>51.544002201300003</v>
      </c>
      <c r="AO28" s="257">
        <f t="shared" si="9"/>
        <v>2.8931640822000007</v>
      </c>
    </row>
    <row r="29" spans="1:43">
      <c r="B29" s="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7"/>
      <c r="N29" s="17"/>
      <c r="O29" s="17"/>
      <c r="P29" s="78"/>
      <c r="Q29" s="80"/>
      <c r="R29" s="78"/>
      <c r="Y29" s="98"/>
      <c r="AH29" s="1197"/>
      <c r="AI29" s="524">
        <v>41926</v>
      </c>
      <c r="AJ29" s="997">
        <v>0.13</v>
      </c>
      <c r="AK29" s="980">
        <f>AJ29*1.983*31</f>
        <v>7.9914900000000006</v>
      </c>
      <c r="AL29" s="1000">
        <f>X16</f>
        <v>1004</v>
      </c>
      <c r="AM29" s="1000">
        <f>AA16</f>
        <v>28</v>
      </c>
      <c r="AN29" s="257">
        <f t="shared" si="8"/>
        <v>21.847870579080002</v>
      </c>
      <c r="AO29" s="257">
        <f t="shared" si="9"/>
        <v>0.60930316356000014</v>
      </c>
      <c r="AQ29" s="870"/>
    </row>
    <row r="30" spans="1:43">
      <c r="B30" s="98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7"/>
      <c r="N30" s="17"/>
      <c r="O30" s="17"/>
      <c r="P30" s="78"/>
      <c r="R30" s="78"/>
      <c r="Y30" s="98"/>
      <c r="AH30" s="1197" t="s">
        <v>463</v>
      </c>
      <c r="AI30" s="524">
        <v>41774</v>
      </c>
      <c r="AJ30" s="997">
        <v>4.5</v>
      </c>
      <c r="AK30" s="980">
        <f t="shared" ref="AK30:AK35" si="10">AJ30*1.983*31</f>
        <v>276.62850000000003</v>
      </c>
      <c r="AL30" s="999">
        <f>D17</f>
        <v>1329</v>
      </c>
      <c r="AM30" s="999">
        <f>G17</f>
        <v>107</v>
      </c>
      <c r="AN30" s="257">
        <f t="shared" si="8"/>
        <v>1001.0817499095001</v>
      </c>
      <c r="AO30" s="257">
        <f t="shared" si="9"/>
        <v>80.598756388500007</v>
      </c>
    </row>
    <row r="31" spans="1:43">
      <c r="B31" s="98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7"/>
      <c r="N31" s="17"/>
      <c r="O31" s="80"/>
      <c r="P31" s="78"/>
      <c r="R31" s="78"/>
      <c r="Y31" s="98"/>
      <c r="AH31" s="1197"/>
      <c r="AI31" s="524">
        <v>41802</v>
      </c>
      <c r="AJ31" s="997">
        <v>4</v>
      </c>
      <c r="AK31" s="980">
        <f>AJ31*1.983*30</f>
        <v>237.96</v>
      </c>
      <c r="AL31" s="999">
        <f>H17</f>
        <v>1334</v>
      </c>
      <c r="AM31" s="999">
        <f>K17</f>
        <v>93</v>
      </c>
      <c r="AN31" s="257">
        <f t="shared" si="8"/>
        <v>864.38541672000008</v>
      </c>
      <c r="AO31" s="257">
        <f t="shared" si="9"/>
        <v>60.260752440000012</v>
      </c>
    </row>
    <row r="32" spans="1:43">
      <c r="B32" s="98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7"/>
      <c r="N32" s="17"/>
      <c r="O32" s="17"/>
      <c r="P32" s="78"/>
      <c r="Q32" s="80"/>
      <c r="R32" s="78"/>
      <c r="Y32" s="98"/>
      <c r="AH32" s="1197"/>
      <c r="AI32" s="524">
        <v>41837</v>
      </c>
      <c r="AJ32" s="997">
        <v>3.1</v>
      </c>
      <c r="AK32" s="980">
        <f t="shared" si="10"/>
        <v>190.56630000000001</v>
      </c>
      <c r="AL32" s="1000">
        <f>L17</f>
        <v>1345</v>
      </c>
      <c r="AM32" s="1000">
        <f>O17</f>
        <v>202</v>
      </c>
      <c r="AN32" s="257">
        <f t="shared" si="8"/>
        <v>697.93668694050007</v>
      </c>
      <c r="AO32" s="257">
        <f t="shared" si="9"/>
        <v>104.8202310498</v>
      </c>
    </row>
    <row r="33" spans="2:42">
      <c r="B33" s="9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7"/>
      <c r="N33" s="17"/>
      <c r="O33" s="17"/>
      <c r="P33" s="78"/>
      <c r="Q33" s="17"/>
      <c r="R33" s="78"/>
      <c r="Y33" s="98"/>
      <c r="AH33" s="1197"/>
      <c r="AI33" s="524">
        <v>41865</v>
      </c>
      <c r="AJ33" s="997">
        <v>2.1</v>
      </c>
      <c r="AK33" s="980">
        <f t="shared" si="10"/>
        <v>129.09330000000003</v>
      </c>
      <c r="AL33" s="1000">
        <f>P17</f>
        <v>863</v>
      </c>
      <c r="AM33" s="1000">
        <f>S17</f>
        <v>109</v>
      </c>
      <c r="AN33" s="257">
        <f t="shared" si="8"/>
        <v>303.36267124170007</v>
      </c>
      <c r="AO33" s="257">
        <f t="shared" si="9"/>
        <v>38.315795093100007</v>
      </c>
    </row>
    <row r="34" spans="2:42">
      <c r="B34" s="98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7"/>
      <c r="N34" s="17"/>
      <c r="O34" s="80"/>
      <c r="P34" s="78"/>
      <c r="Q34" s="80"/>
      <c r="R34" s="78"/>
      <c r="Y34" s="98"/>
      <c r="AH34" s="1197"/>
      <c r="AI34" s="524">
        <v>41898</v>
      </c>
      <c r="AJ34" s="997">
        <v>1</v>
      </c>
      <c r="AK34" s="980">
        <f>AJ34*1.983*30</f>
        <v>59.49</v>
      </c>
      <c r="AL34" s="1000">
        <f>T17</f>
        <v>608</v>
      </c>
      <c r="AM34" s="1000">
        <f>W17</f>
        <v>82</v>
      </c>
      <c r="AN34" s="257">
        <f t="shared" si="8"/>
        <v>98.490692159999995</v>
      </c>
      <c r="AO34" s="257">
        <f t="shared" si="9"/>
        <v>13.283284140000001</v>
      </c>
    </row>
    <row r="35" spans="2:42">
      <c r="B35" s="98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7"/>
      <c r="N35" s="17"/>
      <c r="O35" s="17"/>
      <c r="P35" s="78"/>
      <c r="Y35" s="98"/>
      <c r="AH35" s="1197"/>
      <c r="AI35" s="524">
        <v>41926</v>
      </c>
      <c r="AJ35" s="997">
        <v>2.5</v>
      </c>
      <c r="AK35" s="980">
        <f t="shared" si="10"/>
        <v>153.6825</v>
      </c>
      <c r="AL35" s="1000">
        <f>X17</f>
        <v>1172</v>
      </c>
      <c r="AM35" s="1000">
        <f>AA17</f>
        <v>79</v>
      </c>
      <c r="AN35" s="257">
        <f t="shared" si="8"/>
        <v>490.45556847000006</v>
      </c>
      <c r="AO35" s="257">
        <f t="shared" si="9"/>
        <v>33.059718352499999</v>
      </c>
      <c r="AP35" s="870"/>
    </row>
    <row r="36" spans="2:42">
      <c r="B36" s="98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7"/>
      <c r="N36" s="17"/>
      <c r="O36" s="17"/>
      <c r="P36" s="78"/>
      <c r="Y36" s="98"/>
    </row>
    <row r="37" spans="2:42">
      <c r="B37" s="98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7"/>
      <c r="N37" s="17"/>
      <c r="O37" s="80"/>
      <c r="P37" s="78"/>
      <c r="Y37" s="98"/>
    </row>
    <row r="38" spans="2:42">
      <c r="B38" s="98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7"/>
      <c r="N38" s="17"/>
      <c r="O38" s="17"/>
      <c r="P38" s="78"/>
      <c r="AH38" s="51"/>
      <c r="AI38" s="51"/>
      <c r="AJ38" s="1210"/>
      <c r="AK38" s="1210"/>
      <c r="AL38" s="1210"/>
      <c r="AM38" s="1210"/>
      <c r="AN38" s="51"/>
    </row>
    <row r="39" spans="2:42">
      <c r="B39" s="98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7"/>
      <c r="N39" s="17"/>
      <c r="O39" s="17"/>
      <c r="P39" s="78"/>
      <c r="AH39" s="51"/>
      <c r="AI39" s="51"/>
      <c r="AJ39" s="1012"/>
      <c r="AK39" s="1012"/>
      <c r="AL39" s="1012"/>
      <c r="AM39" s="1012"/>
      <c r="AN39" s="51"/>
    </row>
    <row r="40" spans="2:42">
      <c r="B40" s="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7"/>
      <c r="N40" s="17"/>
      <c r="O40" s="80"/>
      <c r="P40" s="78"/>
      <c r="AH40" s="51"/>
      <c r="AI40" s="1013"/>
      <c r="AJ40" s="51"/>
      <c r="AK40" s="51"/>
      <c r="AL40" s="51"/>
      <c r="AM40" s="51"/>
      <c r="AN40" s="51"/>
    </row>
    <row r="41" spans="2:42">
      <c r="B41" s="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7"/>
      <c r="N41" s="17"/>
      <c r="O41" s="17"/>
      <c r="P41" s="78"/>
    </row>
    <row r="42" spans="2:42">
      <c r="B42" s="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7"/>
      <c r="N42" s="17"/>
      <c r="O42" s="17"/>
      <c r="P42" s="78"/>
      <c r="AG42" s="1196" t="s">
        <v>1521</v>
      </c>
      <c r="AH42" s="1196"/>
      <c r="AI42" s="1196"/>
      <c r="AJ42" s="1196"/>
      <c r="AK42" s="1196"/>
      <c r="AL42" s="1196"/>
    </row>
    <row r="43" spans="2:42">
      <c r="B43" s="98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7"/>
      <c r="N43" s="17"/>
      <c r="O43" s="80"/>
      <c r="P43" s="78"/>
      <c r="AG43" s="1216" t="s">
        <v>268</v>
      </c>
      <c r="AH43" s="1216" t="s">
        <v>1510</v>
      </c>
      <c r="AI43" s="1212" t="s">
        <v>1507</v>
      </c>
      <c r="AJ43" s="1213"/>
      <c r="AK43" s="1213"/>
      <c r="AL43" s="1214"/>
    </row>
    <row r="44" spans="2:42">
      <c r="B44" s="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7"/>
      <c r="N44" s="17"/>
      <c r="O44" s="17"/>
      <c r="P44" s="78"/>
      <c r="Y44" s="98"/>
      <c r="AG44" s="1217"/>
      <c r="AH44" s="1217"/>
      <c r="AI44" s="1011" t="s">
        <v>81</v>
      </c>
      <c r="AJ44" s="1011" t="s">
        <v>1486</v>
      </c>
      <c r="AK44" s="1011" t="s">
        <v>1487</v>
      </c>
      <c r="AL44" s="1011" t="s">
        <v>1489</v>
      </c>
    </row>
    <row r="45" spans="2:42">
      <c r="B45" s="98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7"/>
      <c r="N45" s="17"/>
      <c r="O45" s="17"/>
      <c r="P45" s="78"/>
      <c r="Y45" s="98"/>
      <c r="Z45" s="78"/>
      <c r="AG45" s="50" t="s">
        <v>1481</v>
      </c>
      <c r="AH45" s="50" t="s">
        <v>232</v>
      </c>
      <c r="AI45" s="50">
        <f>AM14</f>
        <v>12468.213185635203</v>
      </c>
      <c r="AJ45" s="50">
        <f>AL14</f>
        <v>25806.039066283003</v>
      </c>
      <c r="AK45" s="50">
        <f>AO14</f>
        <v>3275.164695502001</v>
      </c>
      <c r="AL45" s="50">
        <f>AK14</f>
        <v>24885.063600000005</v>
      </c>
    </row>
    <row r="46" spans="2:42">
      <c r="B46" s="98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7"/>
      <c r="N46" s="17"/>
      <c r="O46" s="80"/>
      <c r="P46" s="78"/>
      <c r="Y46" s="98"/>
      <c r="Z46" s="78"/>
      <c r="AG46" s="50" t="s">
        <v>1482</v>
      </c>
      <c r="AH46" s="50" t="s">
        <v>465</v>
      </c>
      <c r="AI46" s="50">
        <v>2803</v>
      </c>
      <c r="AJ46" s="50">
        <v>4572</v>
      </c>
      <c r="AK46" s="50">
        <v>85</v>
      </c>
      <c r="AL46" s="50">
        <v>1468</v>
      </c>
    </row>
    <row r="47" spans="2:42" ht="13.75" customHeight="1">
      <c r="B47" s="98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7"/>
      <c r="N47" s="17"/>
      <c r="O47" s="17"/>
      <c r="P47" s="78"/>
      <c r="Y47" s="98"/>
      <c r="Z47" s="78"/>
      <c r="AG47" s="1168" t="s">
        <v>1522</v>
      </c>
      <c r="AH47" s="1215"/>
      <c r="AI47" s="50">
        <f t="shared" ref="AI47:AK47" si="11">SUM(AI45:AI46)</f>
        <v>15271.213185635203</v>
      </c>
      <c r="AJ47" s="50">
        <f t="shared" si="11"/>
        <v>30378.039066283003</v>
      </c>
      <c r="AK47" s="50">
        <f t="shared" si="11"/>
        <v>3360.164695502001</v>
      </c>
      <c r="AL47" s="50">
        <f>SUM(AL45:AL46)</f>
        <v>26353.063600000005</v>
      </c>
    </row>
    <row r="48" spans="2:42" ht="13.75" customHeight="1">
      <c r="B48" s="98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7"/>
      <c r="N48" s="17"/>
      <c r="O48" s="17"/>
      <c r="P48" s="78"/>
      <c r="Y48" s="98"/>
      <c r="Z48" s="78"/>
      <c r="AG48" s="50" t="s">
        <v>1490</v>
      </c>
      <c r="AH48" s="50" t="s">
        <v>395</v>
      </c>
      <c r="AI48" s="50">
        <v>11536.43967058065</v>
      </c>
      <c r="AJ48" s="50">
        <v>25095.281760268652</v>
      </c>
      <c r="AK48" s="50">
        <v>2651.9634009372003</v>
      </c>
      <c r="AL48" s="50">
        <v>16518.786599999999</v>
      </c>
    </row>
    <row r="49" spans="2:41" ht="13.75" customHeight="1">
      <c r="B49" s="98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7"/>
      <c r="N49" s="17"/>
      <c r="O49" s="80"/>
      <c r="P49" s="78"/>
      <c r="Y49" s="98"/>
      <c r="Z49" s="78"/>
      <c r="AG49" s="1168" t="s">
        <v>1508</v>
      </c>
      <c r="AH49" s="1169"/>
      <c r="AI49" s="50">
        <f>AI47-AI48</f>
        <v>3734.7735150545523</v>
      </c>
      <c r="AJ49" s="50">
        <f>AJ47-AJ48</f>
        <v>5282.7573060143513</v>
      </c>
      <c r="AK49" s="50">
        <f>AK47-AK48</f>
        <v>708.20129456480072</v>
      </c>
      <c r="AL49" s="50">
        <f>AL47-AL48</f>
        <v>9834.2770000000055</v>
      </c>
    </row>
    <row r="50" spans="2:41">
      <c r="B50" s="98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7"/>
      <c r="N50" s="17"/>
      <c r="O50" s="17"/>
      <c r="P50" s="78"/>
      <c r="Y50" s="98"/>
      <c r="Z50" s="78"/>
      <c r="AG50" s="1168" t="s">
        <v>1509</v>
      </c>
      <c r="AH50" s="1169"/>
      <c r="AI50" s="1010">
        <f>1-(AI48/AI47)</f>
        <v>0.24456298721359282</v>
      </c>
      <c r="AJ50" s="1010">
        <f>1-(AJ48/AJ47)</f>
        <v>0.17390053697961549</v>
      </c>
      <c r="AK50" s="1010">
        <f>1-(AK48/AK45)</f>
        <v>0.19028090264305919</v>
      </c>
      <c r="AL50" s="1010">
        <f>1-(AL48/AL47)</f>
        <v>0.37317395613920212</v>
      </c>
    </row>
    <row r="51" spans="2:41">
      <c r="B51" s="98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7"/>
      <c r="N51" s="17"/>
      <c r="O51" s="17"/>
      <c r="P51" s="78"/>
      <c r="Y51" s="98"/>
      <c r="Z51" s="78"/>
    </row>
    <row r="52" spans="2:41">
      <c r="B52" s="98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7"/>
      <c r="N52" s="17"/>
      <c r="O52" s="80"/>
      <c r="P52" s="78"/>
      <c r="Y52" s="98"/>
      <c r="Z52" s="78"/>
      <c r="AJ52" s="870"/>
      <c r="AK52" s="994"/>
      <c r="AL52" s="1211" t="s">
        <v>1462</v>
      </c>
      <c r="AM52" s="1211"/>
      <c r="AN52" s="1211" t="s">
        <v>1463</v>
      </c>
      <c r="AO52" s="1211"/>
    </row>
    <row r="53" spans="2:41">
      <c r="B53" s="98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7"/>
      <c r="N53" s="17"/>
      <c r="O53" s="17"/>
      <c r="P53" s="78"/>
      <c r="Y53" s="98"/>
      <c r="Z53" s="78"/>
      <c r="AJ53" s="128" t="s">
        <v>1460</v>
      </c>
      <c r="AK53" s="128" t="s">
        <v>1461</v>
      </c>
      <c r="AL53" s="128" t="s">
        <v>29</v>
      </c>
      <c r="AM53" s="128" t="s">
        <v>28</v>
      </c>
      <c r="AN53" s="128" t="s">
        <v>29</v>
      </c>
      <c r="AO53" s="128" t="s">
        <v>28</v>
      </c>
    </row>
    <row r="54" spans="2:41">
      <c r="B54" s="98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7"/>
      <c r="N54" s="17"/>
      <c r="O54" s="17"/>
      <c r="P54" s="78"/>
      <c r="Y54" s="98"/>
      <c r="Z54" s="78"/>
      <c r="AH54" s="1197" t="s">
        <v>466</v>
      </c>
      <c r="AI54" s="524">
        <v>41774</v>
      </c>
      <c r="AJ54" s="534">
        <v>4.5</v>
      </c>
      <c r="AK54" s="995">
        <f>AJ54*1.983*31</f>
        <v>276.62850000000003</v>
      </c>
      <c r="AL54" s="50">
        <f>D13</f>
        <v>1327</v>
      </c>
      <c r="AM54" s="50">
        <f>G13</f>
        <v>14</v>
      </c>
      <c r="AN54" s="1001">
        <f>AK54*AL54*0.002723</f>
        <v>999.57523109850024</v>
      </c>
      <c r="AO54" s="257">
        <f>AK54*AM54*0.002723</f>
        <v>10.545631677000001</v>
      </c>
    </row>
    <row r="55" spans="2:41">
      <c r="B55" s="98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7"/>
      <c r="N55" s="17"/>
      <c r="O55" s="80"/>
      <c r="P55" s="78"/>
      <c r="Y55" s="98"/>
      <c r="Z55" s="81"/>
      <c r="AH55" s="1197"/>
      <c r="AI55" s="524">
        <v>41802</v>
      </c>
      <c r="AJ55" s="534">
        <v>15</v>
      </c>
      <c r="AK55" s="980">
        <f>AJ55*1.983*30</f>
        <v>892.35</v>
      </c>
      <c r="AL55" s="50">
        <f>H13</f>
        <v>1173</v>
      </c>
      <c r="AM55" s="50">
        <f>K13</f>
        <v>24</v>
      </c>
      <c r="AN55" s="1001">
        <f t="shared" ref="AN55:AN59" si="12">AK55*AL55*0.002723</f>
        <v>2850.2363956500003</v>
      </c>
      <c r="AO55" s="257">
        <f t="shared" ref="AO55:AO59" si="13">AK55*AM55*0.002723</f>
        <v>58.316857200000008</v>
      </c>
    </row>
    <row r="56" spans="2:41">
      <c r="B56" s="98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7"/>
      <c r="N56" s="17"/>
      <c r="O56" s="80"/>
      <c r="P56" s="78"/>
      <c r="Y56" s="98"/>
      <c r="Z56" s="85"/>
      <c r="AH56" s="1197"/>
      <c r="AI56" s="524">
        <v>41837</v>
      </c>
      <c r="AJ56" s="534">
        <v>1.1000000000000001</v>
      </c>
      <c r="AK56" s="980">
        <f>AJ56*1.983*31</f>
        <v>67.620300000000015</v>
      </c>
      <c r="AL56" s="50">
        <f>L13</f>
        <v>917</v>
      </c>
      <c r="AM56" s="50">
        <f>O13</f>
        <v>30</v>
      </c>
      <c r="AN56" s="257">
        <f t="shared" si="12"/>
        <v>168.84728051730005</v>
      </c>
      <c r="AO56" s="257">
        <f t="shared" si="13"/>
        <v>5.5239023070000011</v>
      </c>
    </row>
    <row r="57" spans="2:41">
      <c r="B57" s="98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7"/>
      <c r="N57" s="17"/>
      <c r="O57" s="80"/>
      <c r="P57" s="78"/>
      <c r="Y57" s="98"/>
      <c r="Z57" s="78"/>
      <c r="AH57" s="1197"/>
      <c r="AI57" s="524">
        <v>41865</v>
      </c>
      <c r="AJ57" s="534">
        <v>1.3</v>
      </c>
      <c r="AK57" s="980">
        <f>AJ57*1.983*31</f>
        <v>79.914900000000003</v>
      </c>
      <c r="AL57" s="50">
        <f>P13</f>
        <v>788</v>
      </c>
      <c r="AM57" s="50">
        <f>S13</f>
        <v>31</v>
      </c>
      <c r="AN57" s="257">
        <f t="shared" si="12"/>
        <v>171.47531888760003</v>
      </c>
      <c r="AO57" s="257">
        <f t="shared" si="13"/>
        <v>6.7458564537000001</v>
      </c>
    </row>
    <row r="58" spans="2:41">
      <c r="B58" s="98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7"/>
      <c r="N58" s="17"/>
      <c r="O58" s="80"/>
      <c r="P58" s="78"/>
      <c r="Y58" s="98"/>
      <c r="Z58" s="78"/>
      <c r="AH58" s="1197"/>
      <c r="AI58" s="524">
        <v>41898</v>
      </c>
      <c r="AJ58" s="534">
        <v>0.9</v>
      </c>
      <c r="AK58" s="980">
        <f>AJ58*1.983*30</f>
        <v>53.541000000000004</v>
      </c>
      <c r="AL58" s="50">
        <f>T13</f>
        <v>856</v>
      </c>
      <c r="AM58" s="50">
        <f>W13</f>
        <v>17</v>
      </c>
      <c r="AN58" s="257">
        <f t="shared" si="12"/>
        <v>124.79807440800002</v>
      </c>
      <c r="AO58" s="257">
        <f t="shared" si="13"/>
        <v>2.4784664310000006</v>
      </c>
    </row>
    <row r="59" spans="2:41">
      <c r="B59" s="98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7"/>
      <c r="N59" s="17"/>
      <c r="O59" s="17"/>
      <c r="P59" s="78"/>
      <c r="Y59" s="98"/>
      <c r="Z59" s="78"/>
      <c r="AH59" s="1197"/>
      <c r="AI59" s="524">
        <v>41926</v>
      </c>
      <c r="AJ59" s="534">
        <v>1.6</v>
      </c>
      <c r="AK59" s="980">
        <f>AJ59*1.983*31</f>
        <v>98.356800000000021</v>
      </c>
      <c r="AL59" s="50">
        <f>X13</f>
        <v>961</v>
      </c>
      <c r="AM59" s="50">
        <f>AA13</f>
        <v>5</v>
      </c>
      <c r="AN59" s="257">
        <f t="shared" si="12"/>
        <v>257.38036931040006</v>
      </c>
      <c r="AO59" s="257">
        <f t="shared" si="13"/>
        <v>1.3391278320000004</v>
      </c>
    </row>
    <row r="60" spans="2:41">
      <c r="B60" s="98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7"/>
      <c r="N60" s="17"/>
      <c r="O60" s="17"/>
      <c r="P60" s="78"/>
      <c r="Y60" s="98"/>
      <c r="Z60" s="78"/>
      <c r="AK60">
        <f>SUM(AK54:AK59)</f>
        <v>1468.4115000000002</v>
      </c>
      <c r="AN60" s="1036">
        <f>SUM(AN54:AN59)</f>
        <v>4572.3126698718006</v>
      </c>
      <c r="AO60" s="1036">
        <f>SUM(AO54:AO59)</f>
        <v>84.949841900700008</v>
      </c>
    </row>
    <row r="61" spans="2:41">
      <c r="B61" s="98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7"/>
      <c r="N61" s="17"/>
      <c r="O61" s="80"/>
      <c r="P61" s="78"/>
      <c r="Y61" s="98"/>
      <c r="Z61" s="81"/>
    </row>
    <row r="62" spans="2:41">
      <c r="B62" s="98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7"/>
      <c r="N62" s="17"/>
      <c r="O62" s="17"/>
      <c r="P62" s="78"/>
      <c r="Y62" s="98"/>
      <c r="Z62" s="85"/>
    </row>
    <row r="63" spans="2:41">
      <c r="B63" s="202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7"/>
      <c r="N63" s="17"/>
      <c r="O63" s="17"/>
      <c r="P63" s="78"/>
    </row>
    <row r="64" spans="2:41">
      <c r="B64" s="202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7"/>
      <c r="N64" s="17"/>
      <c r="O64" s="80"/>
      <c r="P64" s="78"/>
    </row>
    <row r="65" spans="2:16">
      <c r="B65" s="202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82"/>
      <c r="N65" s="17"/>
      <c r="O65" s="17"/>
      <c r="P65" s="27"/>
    </row>
    <row r="66" spans="2:16">
      <c r="B66" s="202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89"/>
      <c r="N66" s="17"/>
      <c r="O66" s="80"/>
      <c r="P66" s="78"/>
    </row>
    <row r="67" spans="2:16">
      <c r="B67" s="202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7"/>
      <c r="N67" s="17"/>
      <c r="O67" s="17"/>
      <c r="P67" s="78"/>
    </row>
    <row r="68" spans="2:16">
      <c r="B68" s="202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7"/>
      <c r="N68" s="17"/>
      <c r="O68" s="80"/>
      <c r="P68" s="78"/>
    </row>
    <row r="69" spans="2:16">
      <c r="B69" s="202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82"/>
      <c r="N69" s="17"/>
      <c r="O69" s="17"/>
      <c r="P69" s="27"/>
    </row>
    <row r="70" spans="2:16">
      <c r="B70" s="202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82"/>
      <c r="N70" s="17"/>
      <c r="O70" s="17"/>
      <c r="P70" s="27"/>
    </row>
    <row r="71" spans="2:16">
      <c r="B71" s="202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89"/>
      <c r="N71" s="17"/>
      <c r="O71" s="80"/>
      <c r="P71" s="78"/>
    </row>
    <row r="72" spans="2:16">
      <c r="B72" s="202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7"/>
      <c r="N72" s="17"/>
      <c r="O72" s="17"/>
      <c r="P72" s="78"/>
    </row>
    <row r="73" spans="2:16">
      <c r="B73" s="202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7"/>
      <c r="N73" s="17"/>
      <c r="O73" s="80"/>
      <c r="P73" s="78"/>
    </row>
    <row r="74" spans="2:16">
      <c r="B74" s="202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7"/>
      <c r="N74" s="17"/>
      <c r="O74" s="80"/>
      <c r="P74" s="78"/>
    </row>
    <row r="75" spans="2:16">
      <c r="B75" s="202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82"/>
      <c r="N75" s="17"/>
      <c r="O75" s="17"/>
      <c r="P75" s="27"/>
    </row>
    <row r="76" spans="2:16">
      <c r="B76" s="202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89"/>
      <c r="N76" s="17"/>
      <c r="O76" s="80"/>
      <c r="P76" s="78"/>
    </row>
    <row r="77" spans="2:16">
      <c r="B77" s="202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7"/>
      <c r="N77" s="17"/>
      <c r="O77" s="17"/>
      <c r="P77" s="78"/>
    </row>
    <row r="78" spans="2:16">
      <c r="B78" s="202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7"/>
      <c r="N78" s="17"/>
      <c r="O78" s="80"/>
      <c r="P78" s="78"/>
    </row>
    <row r="79" spans="2:16">
      <c r="B79" s="202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82"/>
      <c r="N79" s="17"/>
      <c r="O79" s="17"/>
      <c r="P79" s="27"/>
    </row>
    <row r="92" spans="2:39">
      <c r="B92" s="202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17"/>
      <c r="N92" s="17"/>
      <c r="O92" s="17"/>
      <c r="P92" s="78"/>
    </row>
    <row r="93" spans="2:39">
      <c r="B93" s="202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17"/>
      <c r="N93" s="17"/>
      <c r="O93" s="80"/>
      <c r="P93" s="78"/>
    </row>
    <row r="94" spans="2:39">
      <c r="AD94" s="54"/>
      <c r="AH94" s="1196" t="s">
        <v>290</v>
      </c>
      <c r="AI94" s="1196"/>
      <c r="AJ94" s="1196"/>
      <c r="AK94" s="1196"/>
      <c r="AL94" s="1196"/>
      <c r="AM94" s="1196"/>
    </row>
    <row r="95" spans="2:39">
      <c r="AC95">
        <v>8445.0020999999997</v>
      </c>
      <c r="AD95" s="1009" t="s">
        <v>1491</v>
      </c>
      <c r="AH95" s="1219" t="s">
        <v>268</v>
      </c>
      <c r="AI95" s="1219" t="s">
        <v>1510</v>
      </c>
      <c r="AJ95" s="1220" t="s">
        <v>1507</v>
      </c>
      <c r="AK95" s="1220"/>
      <c r="AL95" s="1220"/>
      <c r="AM95" s="1220"/>
    </row>
    <row r="96" spans="2:39" ht="21">
      <c r="AC96">
        <v>13959.130200000001</v>
      </c>
      <c r="AD96" s="54" t="s">
        <v>1492</v>
      </c>
      <c r="AH96" s="1219"/>
      <c r="AI96" s="1219"/>
      <c r="AJ96" s="1016" t="s">
        <v>81</v>
      </c>
      <c r="AK96" s="1016" t="s">
        <v>1486</v>
      </c>
      <c r="AL96" s="1016" t="s">
        <v>1487</v>
      </c>
      <c r="AM96" s="1016" t="s">
        <v>1489</v>
      </c>
    </row>
    <row r="97" spans="29:39">
      <c r="AC97">
        <v>22558.608</v>
      </c>
      <c r="AD97" t="s">
        <v>1493</v>
      </c>
      <c r="AH97" s="50" t="s">
        <v>1479</v>
      </c>
      <c r="AI97" s="50" t="s">
        <v>1524</v>
      </c>
      <c r="AJ97" s="50">
        <f>AM7</f>
        <v>4074.6636090719999</v>
      </c>
      <c r="AK97" s="50">
        <f>AK7</f>
        <v>22558.608</v>
      </c>
      <c r="AL97" s="50">
        <f>AO7</f>
        <v>1638.05572224</v>
      </c>
      <c r="AM97" s="50">
        <f>AK7</f>
        <v>22558.608</v>
      </c>
    </row>
    <row r="98" spans="29:39">
      <c r="AC98">
        <v>21717.815999999999</v>
      </c>
      <c r="AD98" t="s">
        <v>1494</v>
      </c>
      <c r="AH98" s="50" t="s">
        <v>1513</v>
      </c>
      <c r="AI98" s="50" t="s">
        <v>1523</v>
      </c>
      <c r="AJ98" s="50">
        <v>2727.8249926200001</v>
      </c>
      <c r="AK98" s="50">
        <v>17289.538835751002</v>
      </c>
      <c r="AL98" s="50">
        <v>994.82078732399998</v>
      </c>
      <c r="AM98" s="50"/>
    </row>
    <row r="99" spans="29:39" ht="28">
      <c r="AC99">
        <v>21174.473999999998</v>
      </c>
      <c r="AD99" t="s">
        <v>228</v>
      </c>
      <c r="AH99" s="50" t="s">
        <v>1481</v>
      </c>
      <c r="AI99" s="50" t="s">
        <v>1525</v>
      </c>
      <c r="AJ99" s="50">
        <f>AM9</f>
        <v>5430.8041242279996</v>
      </c>
      <c r="AK99" s="50">
        <f>AK9</f>
        <v>21717.815999999999</v>
      </c>
      <c r="AL99" s="50">
        <f>AO9</f>
        <v>2276.798099268</v>
      </c>
      <c r="AM99" s="50">
        <f>AK9</f>
        <v>21717.815999999999</v>
      </c>
    </row>
    <row r="100" spans="29:39">
      <c r="AC100">
        <v>21062.037900000003</v>
      </c>
      <c r="AD100" t="s">
        <v>1495</v>
      </c>
      <c r="AH100" s="1218" t="s">
        <v>1514</v>
      </c>
      <c r="AI100" s="1218"/>
      <c r="AJ100" s="1017">
        <f>AJ97-AJ99</f>
        <v>-1356.1405151559998</v>
      </c>
      <c r="AK100" s="50">
        <f t="shared" ref="AK100:AM100" si="14">AK97-AK99</f>
        <v>840.79200000000128</v>
      </c>
      <c r="AL100" s="1017">
        <f t="shared" si="14"/>
        <v>-638.74237702799996</v>
      </c>
      <c r="AM100" s="50">
        <f t="shared" si="14"/>
        <v>840.79200000000128</v>
      </c>
    </row>
    <row r="101" spans="29:39">
      <c r="AC101">
        <v>23174.7261</v>
      </c>
      <c r="AD101" t="s">
        <v>1496</v>
      </c>
      <c r="AH101" s="1218" t="s">
        <v>1515</v>
      </c>
      <c r="AI101" s="1218"/>
      <c r="AJ101" s="1019">
        <f>1/(AJ97-AJ99)</f>
        <v>-7.3738671533234732E-4</v>
      </c>
      <c r="AK101" s="1018">
        <f t="shared" ref="AK101:AM101" si="15">1/(AK97-AK99)</f>
        <v>1.1893547988087404E-3</v>
      </c>
      <c r="AL101" s="1019">
        <f t="shared" si="15"/>
        <v>-1.5655764138476191E-3</v>
      </c>
      <c r="AM101" s="1018">
        <f t="shared" si="15"/>
        <v>1.1893547988087404E-3</v>
      </c>
    </row>
    <row r="102" spans="29:39">
      <c r="AC102">
        <v>22158.041999999998</v>
      </c>
      <c r="AD102" t="s">
        <v>1497</v>
      </c>
    </row>
    <row r="103" spans="29:39">
      <c r="AC103">
        <v>24885.063600000005</v>
      </c>
      <c r="AD103" t="s">
        <v>1498</v>
      </c>
    </row>
    <row r="104" spans="29:39">
      <c r="AC104">
        <v>2820.6192000000001</v>
      </c>
      <c r="AD104" t="s">
        <v>1499</v>
      </c>
    </row>
    <row r="105" spans="29:39">
      <c r="AC105">
        <v>1468.4115000000002</v>
      </c>
      <c r="AD105" t="s">
        <v>1500</v>
      </c>
    </row>
    <row r="106" spans="29:39">
      <c r="AC106">
        <v>1488.0432000000001</v>
      </c>
      <c r="AD106" t="s">
        <v>1501</v>
      </c>
    </row>
    <row r="107" spans="29:39">
      <c r="AC107">
        <v>4875.602100000001</v>
      </c>
      <c r="AD107" t="s">
        <v>1503</v>
      </c>
    </row>
    <row r="108" spans="29:39">
      <c r="AC108">
        <v>380.79549000000009</v>
      </c>
      <c r="AD108" t="s">
        <v>1502</v>
      </c>
    </row>
    <row r="109" spans="29:39">
      <c r="AC109">
        <v>1047.4205999999999</v>
      </c>
      <c r="AD109" t="s">
        <v>461</v>
      </c>
    </row>
    <row r="110" spans="29:39">
      <c r="AC110">
        <v>983.68698000000018</v>
      </c>
      <c r="AD110" t="s">
        <v>1504</v>
      </c>
    </row>
    <row r="111" spans="29:39">
      <c r="AC111">
        <v>1201.3014000000001</v>
      </c>
      <c r="AD111" t="s">
        <v>1505</v>
      </c>
    </row>
  </sheetData>
  <mergeCells count="39">
    <mergeCell ref="AH100:AI100"/>
    <mergeCell ref="AH101:AI101"/>
    <mergeCell ref="AH94:AM94"/>
    <mergeCell ref="AH95:AH96"/>
    <mergeCell ref="AI95:AI96"/>
    <mergeCell ref="AJ95:AM95"/>
    <mergeCell ref="AL2:AO2"/>
    <mergeCell ref="AJ38:AM38"/>
    <mergeCell ref="AN22:AO22"/>
    <mergeCell ref="AL52:AM52"/>
    <mergeCell ref="AN52:AO52"/>
    <mergeCell ref="AI43:AL43"/>
    <mergeCell ref="AG42:AL42"/>
    <mergeCell ref="AG47:AH47"/>
    <mergeCell ref="AH43:AH44"/>
    <mergeCell ref="AG43:AG44"/>
    <mergeCell ref="AH30:AH35"/>
    <mergeCell ref="AL22:AM22"/>
    <mergeCell ref="AG49:AH49"/>
    <mergeCell ref="AG50:AH50"/>
    <mergeCell ref="AH54:AH59"/>
    <mergeCell ref="X1:AA1"/>
    <mergeCell ref="C1:C2"/>
    <mergeCell ref="B1:B2"/>
    <mergeCell ref="L1:O1"/>
    <mergeCell ref="P1:S1"/>
    <mergeCell ref="T1:W1"/>
    <mergeCell ref="H1:K1"/>
    <mergeCell ref="D1:G1"/>
    <mergeCell ref="A3:A5"/>
    <mergeCell ref="A14:A17"/>
    <mergeCell ref="AG2:AJ2"/>
    <mergeCell ref="AH24:AH29"/>
    <mergeCell ref="AE2:AE3"/>
    <mergeCell ref="AF2:AF3"/>
    <mergeCell ref="A7:A12"/>
    <mergeCell ref="AD5:AD7"/>
    <mergeCell ref="AD9:AD14"/>
    <mergeCell ref="AD16:AD19"/>
  </mergeCells>
  <pageMargins left="0.7" right="0.7" top="0.75" bottom="0.75" header="0.3" footer="0.3"/>
  <pageSetup scale="32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C85"/>
  <sheetViews>
    <sheetView topLeftCell="A58" workbookViewId="0">
      <selection activeCell="H80" sqref="H80:H85"/>
    </sheetView>
  </sheetViews>
  <sheetFormatPr defaultRowHeight="14"/>
  <cols>
    <col min="1" max="1" width="9.54296875" bestFit="1" customWidth="1"/>
    <col min="2" max="2" width="7.36328125" bestFit="1" customWidth="1"/>
    <col min="3" max="3" width="11.1796875" style="748" bestFit="1" customWidth="1"/>
    <col min="4" max="4" width="10.6328125" style="748" bestFit="1" customWidth="1"/>
    <col min="5" max="5" width="26.1796875" bestFit="1" customWidth="1"/>
    <col min="6" max="6" width="7.81640625" bestFit="1" customWidth="1"/>
    <col min="7" max="7" width="16.453125" bestFit="1" customWidth="1"/>
    <col min="9" max="9" width="8.36328125" bestFit="1" customWidth="1"/>
    <col min="12" max="13" width="8.90625" style="748"/>
    <col min="14" max="14" width="14.1796875" bestFit="1" customWidth="1"/>
    <col min="16" max="16" width="9.453125" bestFit="1" customWidth="1"/>
  </cols>
  <sheetData>
    <row r="1" spans="1:29" s="764" customFormat="1" ht="10.5">
      <c r="A1" s="760" t="s">
        <v>1016</v>
      </c>
      <c r="B1" s="760" t="s">
        <v>1017</v>
      </c>
      <c r="C1" s="761" t="s">
        <v>1018</v>
      </c>
      <c r="D1" s="761" t="s">
        <v>1019</v>
      </c>
      <c r="E1" s="760" t="s">
        <v>1020</v>
      </c>
      <c r="F1" s="760" t="s">
        <v>1021</v>
      </c>
      <c r="G1" s="760" t="s">
        <v>1022</v>
      </c>
      <c r="H1" s="760" t="s">
        <v>1023</v>
      </c>
      <c r="I1" s="762" t="s">
        <v>1023</v>
      </c>
      <c r="J1" s="760" t="s">
        <v>1024</v>
      </c>
      <c r="K1" s="760" t="s">
        <v>1025</v>
      </c>
      <c r="L1" s="765" t="s">
        <v>672</v>
      </c>
      <c r="M1" s="765" t="s">
        <v>673</v>
      </c>
      <c r="N1" s="763" t="s">
        <v>1026</v>
      </c>
    </row>
    <row r="2" spans="1:29">
      <c r="A2" s="665" t="s">
        <v>1027</v>
      </c>
      <c r="B2" s="666" t="s">
        <v>269</v>
      </c>
      <c r="C2" s="758">
        <v>41773</v>
      </c>
      <c r="D2" s="758">
        <v>41773</v>
      </c>
      <c r="E2" s="667" t="s">
        <v>197</v>
      </c>
      <c r="F2" s="668" t="s">
        <v>1028</v>
      </c>
      <c r="G2" s="667" t="s">
        <v>640</v>
      </c>
      <c r="H2" s="668">
        <v>272</v>
      </c>
      <c r="I2" s="666">
        <v>272</v>
      </c>
      <c r="J2" s="668"/>
      <c r="K2" s="395" t="s">
        <v>671</v>
      </c>
      <c r="L2" s="766">
        <v>6</v>
      </c>
      <c r="M2" s="766">
        <v>42</v>
      </c>
      <c r="N2" s="482">
        <v>41775</v>
      </c>
      <c r="P2" s="665"/>
      <c r="Q2" s="666"/>
      <c r="R2" s="199"/>
      <c r="S2" s="199"/>
      <c r="T2" s="667"/>
      <c r="U2" s="668"/>
      <c r="V2" s="669"/>
      <c r="W2" s="668"/>
      <c r="X2" s="666"/>
      <c r="Y2" s="668"/>
      <c r="Z2" s="395"/>
      <c r="AA2" s="481"/>
      <c r="AB2" s="481"/>
      <c r="AC2" s="482"/>
    </row>
    <row r="3" spans="1:29">
      <c r="A3" s="665" t="s">
        <v>1027</v>
      </c>
      <c r="B3" s="666" t="s">
        <v>269</v>
      </c>
      <c r="C3" s="758">
        <v>41773</v>
      </c>
      <c r="D3" s="758">
        <v>41773</v>
      </c>
      <c r="E3" s="668" t="s">
        <v>179</v>
      </c>
      <c r="F3" s="668" t="s">
        <v>1028</v>
      </c>
      <c r="G3" s="668" t="s">
        <v>1029</v>
      </c>
      <c r="H3" s="668">
        <v>49</v>
      </c>
      <c r="I3" s="666">
        <v>49</v>
      </c>
      <c r="J3" s="668"/>
      <c r="K3" s="668" t="s">
        <v>671</v>
      </c>
      <c r="L3" s="766">
        <v>2</v>
      </c>
      <c r="M3" s="766">
        <v>8</v>
      </c>
      <c r="N3" s="482">
        <v>41774</v>
      </c>
      <c r="P3" s="665"/>
      <c r="Q3" s="666"/>
      <c r="R3" s="199"/>
      <c r="S3" s="199"/>
      <c r="T3" s="668"/>
      <c r="U3" s="668"/>
      <c r="V3" s="668"/>
      <c r="W3" s="668"/>
      <c r="X3" s="666"/>
      <c r="Y3" s="668"/>
      <c r="Z3" s="668"/>
      <c r="AA3" s="481"/>
      <c r="AB3" s="481"/>
      <c r="AC3" s="482"/>
    </row>
    <row r="4" spans="1:29">
      <c r="A4" s="665" t="s">
        <v>1027</v>
      </c>
      <c r="B4" s="666" t="s">
        <v>269</v>
      </c>
      <c r="C4" s="758">
        <v>41773</v>
      </c>
      <c r="D4" s="758">
        <v>41773</v>
      </c>
      <c r="E4" s="668" t="s">
        <v>225</v>
      </c>
      <c r="F4" s="668" t="s">
        <v>1028</v>
      </c>
      <c r="G4" s="668" t="s">
        <v>639</v>
      </c>
      <c r="H4" s="668">
        <v>29</v>
      </c>
      <c r="I4" s="755" t="s">
        <v>1030</v>
      </c>
      <c r="J4" s="668" t="s">
        <v>1031</v>
      </c>
      <c r="K4" s="395" t="s">
        <v>671</v>
      </c>
      <c r="L4" s="766">
        <v>5</v>
      </c>
      <c r="M4" s="766">
        <v>35</v>
      </c>
      <c r="N4" s="482">
        <v>41782</v>
      </c>
      <c r="P4" s="665"/>
      <c r="Q4" s="666"/>
      <c r="R4" s="199"/>
      <c r="S4" s="199"/>
      <c r="T4" s="668"/>
      <c r="U4" s="668"/>
      <c r="V4" s="668"/>
      <c r="W4" s="668"/>
      <c r="X4" s="483"/>
      <c r="Y4" s="668"/>
      <c r="Z4" s="395"/>
      <c r="AA4" s="484"/>
      <c r="AB4" s="484"/>
      <c r="AC4" s="482"/>
    </row>
    <row r="5" spans="1:29">
      <c r="A5" s="665" t="s">
        <v>1027</v>
      </c>
      <c r="B5" s="666" t="s">
        <v>269</v>
      </c>
      <c r="C5" s="758">
        <v>41773</v>
      </c>
      <c r="D5" s="758">
        <v>41773</v>
      </c>
      <c r="E5" s="668" t="s">
        <v>173</v>
      </c>
      <c r="F5" s="668" t="s">
        <v>1028</v>
      </c>
      <c r="G5" s="667" t="s">
        <v>641</v>
      </c>
      <c r="H5" s="668">
        <v>19</v>
      </c>
      <c r="I5" s="666">
        <v>19</v>
      </c>
      <c r="J5" s="668"/>
      <c r="K5" s="668" t="s">
        <v>671</v>
      </c>
      <c r="L5" s="766">
        <v>2</v>
      </c>
      <c r="M5" s="766">
        <v>8</v>
      </c>
      <c r="N5" s="482">
        <v>41775</v>
      </c>
      <c r="P5" s="665"/>
      <c r="Q5" s="666"/>
      <c r="R5" s="199"/>
      <c r="S5" s="199"/>
      <c r="T5" s="668"/>
      <c r="U5" s="668"/>
      <c r="V5" s="669"/>
      <c r="W5" s="668"/>
      <c r="X5" s="666"/>
      <c r="Y5" s="668"/>
      <c r="Z5" s="668"/>
      <c r="AA5" s="481"/>
      <c r="AB5" s="481"/>
      <c r="AC5" s="482"/>
    </row>
    <row r="6" spans="1:29">
      <c r="A6" s="665" t="s">
        <v>1027</v>
      </c>
      <c r="B6" s="666" t="s">
        <v>269</v>
      </c>
      <c r="C6" s="758">
        <v>41773</v>
      </c>
      <c r="D6" s="758">
        <v>41773</v>
      </c>
      <c r="E6" s="670" t="s">
        <v>174</v>
      </c>
      <c r="F6" s="668" t="s">
        <v>1028</v>
      </c>
      <c r="G6" s="667" t="s">
        <v>641</v>
      </c>
      <c r="H6" s="671">
        <v>9</v>
      </c>
      <c r="I6" s="670">
        <v>9</v>
      </c>
      <c r="J6" s="395"/>
      <c r="K6" s="668" t="s">
        <v>671</v>
      </c>
      <c r="L6" s="767">
        <v>2</v>
      </c>
      <c r="M6" s="767">
        <v>8</v>
      </c>
      <c r="N6" s="482">
        <v>41775</v>
      </c>
      <c r="P6" s="665"/>
      <c r="Q6" s="666"/>
      <c r="R6" s="199"/>
      <c r="S6" s="199"/>
      <c r="T6" s="670"/>
      <c r="U6" s="668"/>
      <c r="V6" s="669"/>
      <c r="W6" s="671"/>
      <c r="X6" s="670"/>
      <c r="Y6" s="395"/>
      <c r="Z6" s="668"/>
      <c r="AA6" s="672"/>
      <c r="AB6" s="672"/>
      <c r="AC6" s="482"/>
    </row>
    <row r="7" spans="1:29">
      <c r="A7" s="665" t="s">
        <v>1027</v>
      </c>
      <c r="B7" s="666" t="s">
        <v>269</v>
      </c>
      <c r="C7" s="758">
        <v>41773</v>
      </c>
      <c r="D7" s="758">
        <v>41773</v>
      </c>
      <c r="E7" s="668" t="s">
        <v>178</v>
      </c>
      <c r="F7" s="668" t="s">
        <v>1028</v>
      </c>
      <c r="G7" s="668" t="s">
        <v>1032</v>
      </c>
      <c r="H7" s="371">
        <v>4</v>
      </c>
      <c r="I7" s="485"/>
      <c r="J7" s="668" t="s">
        <v>1033</v>
      </c>
      <c r="K7" s="668" t="s">
        <v>679</v>
      </c>
      <c r="L7" s="766">
        <v>4</v>
      </c>
      <c r="M7" s="766"/>
      <c r="N7" s="482">
        <v>41774</v>
      </c>
      <c r="P7" s="665"/>
      <c r="Q7" s="666"/>
      <c r="R7" s="199"/>
      <c r="S7" s="199"/>
      <c r="T7" s="668"/>
      <c r="U7" s="668"/>
      <c r="V7" s="668"/>
      <c r="W7" s="371"/>
      <c r="X7" s="485"/>
      <c r="Y7" s="668"/>
      <c r="Z7" s="668"/>
      <c r="AA7" s="481"/>
      <c r="AB7" s="481"/>
      <c r="AC7" s="482"/>
    </row>
    <row r="8" spans="1:29">
      <c r="A8" s="665" t="s">
        <v>1027</v>
      </c>
      <c r="B8" s="666" t="s">
        <v>269</v>
      </c>
      <c r="C8" s="758">
        <v>41773</v>
      </c>
      <c r="D8" s="758">
        <v>41773</v>
      </c>
      <c r="E8" s="667" t="s">
        <v>175</v>
      </c>
      <c r="F8" s="665" t="s">
        <v>1028</v>
      </c>
      <c r="G8" s="673" t="s">
        <v>1034</v>
      </c>
      <c r="H8" s="268">
        <v>1.5</v>
      </c>
      <c r="I8" s="486">
        <v>1.5</v>
      </c>
      <c r="J8" s="665"/>
      <c r="K8" s="668" t="s">
        <v>671</v>
      </c>
      <c r="L8" s="767">
        <v>0.1</v>
      </c>
      <c r="M8" s="767"/>
      <c r="N8" s="482">
        <v>41778</v>
      </c>
      <c r="P8" s="665"/>
      <c r="Q8" s="666"/>
      <c r="R8" s="199"/>
      <c r="S8" s="199"/>
      <c r="T8" s="667"/>
      <c r="U8" s="665"/>
      <c r="V8" s="673"/>
      <c r="W8" s="268"/>
      <c r="X8" s="486"/>
      <c r="Y8" s="674"/>
      <c r="Z8" s="668"/>
      <c r="AA8" s="672"/>
      <c r="AB8" s="672"/>
      <c r="AC8" s="482"/>
    </row>
    <row r="9" spans="1:29">
      <c r="A9" s="665" t="s">
        <v>1027</v>
      </c>
      <c r="B9" s="666" t="s">
        <v>269</v>
      </c>
      <c r="C9" s="758">
        <v>41773</v>
      </c>
      <c r="D9" s="758">
        <v>41773</v>
      </c>
      <c r="E9" s="667" t="s">
        <v>175</v>
      </c>
      <c r="F9" s="665" t="s">
        <v>1028</v>
      </c>
      <c r="G9" s="673" t="s">
        <v>1034</v>
      </c>
      <c r="H9" s="268">
        <v>1.5</v>
      </c>
      <c r="I9" s="486">
        <v>1.5</v>
      </c>
      <c r="J9" s="665"/>
      <c r="K9" s="668" t="s">
        <v>671</v>
      </c>
      <c r="L9" s="767">
        <v>0.1</v>
      </c>
      <c r="M9" s="767"/>
      <c r="N9" s="482">
        <v>41778</v>
      </c>
      <c r="P9" s="665"/>
      <c r="Q9" s="666"/>
      <c r="R9" s="199"/>
      <c r="S9" s="199"/>
      <c r="T9" s="667"/>
      <c r="U9" s="665"/>
      <c r="V9" s="673"/>
      <c r="W9" s="268"/>
      <c r="X9" s="486"/>
      <c r="Y9" s="674"/>
      <c r="Z9" s="668"/>
      <c r="AA9" s="672"/>
      <c r="AB9" s="672"/>
      <c r="AC9" s="482"/>
    </row>
    <row r="10" spans="1:29">
      <c r="A10" s="665" t="s">
        <v>1035</v>
      </c>
      <c r="B10" s="666" t="s">
        <v>1036</v>
      </c>
      <c r="C10" s="758">
        <v>41773</v>
      </c>
      <c r="D10" s="758">
        <v>41773</v>
      </c>
      <c r="E10" s="667" t="s">
        <v>197</v>
      </c>
      <c r="F10" s="668" t="s">
        <v>1028</v>
      </c>
      <c r="G10" s="667" t="s">
        <v>640</v>
      </c>
      <c r="H10" s="668">
        <v>241</v>
      </c>
      <c r="I10" s="666">
        <v>241</v>
      </c>
      <c r="J10" s="668"/>
      <c r="K10" s="395" t="s">
        <v>671</v>
      </c>
      <c r="L10" s="766">
        <v>6</v>
      </c>
      <c r="M10" s="766">
        <v>42</v>
      </c>
      <c r="N10" s="482">
        <v>41775</v>
      </c>
      <c r="P10" s="665"/>
      <c r="Q10" s="666"/>
      <c r="R10" s="199"/>
      <c r="S10" s="199"/>
      <c r="T10" s="667"/>
      <c r="U10" s="668"/>
      <c r="V10" s="669"/>
      <c r="W10" s="668"/>
      <c r="X10" s="666"/>
      <c r="Y10" s="668"/>
      <c r="Z10" s="395"/>
      <c r="AA10" s="481"/>
      <c r="AB10" s="481"/>
      <c r="AC10" s="482"/>
    </row>
    <row r="11" spans="1:29">
      <c r="A11" s="665" t="s">
        <v>1035</v>
      </c>
      <c r="B11" s="666" t="s">
        <v>1036</v>
      </c>
      <c r="C11" s="758">
        <v>41773</v>
      </c>
      <c r="D11" s="758">
        <v>41773</v>
      </c>
      <c r="E11" s="668" t="s">
        <v>179</v>
      </c>
      <c r="F11" s="668" t="s">
        <v>1028</v>
      </c>
      <c r="G11" s="668" t="s">
        <v>1029</v>
      </c>
      <c r="H11" s="668">
        <v>45</v>
      </c>
      <c r="I11" s="666">
        <v>45</v>
      </c>
      <c r="J11" s="668"/>
      <c r="K11" s="668" t="s">
        <v>671</v>
      </c>
      <c r="L11" s="766">
        <v>2</v>
      </c>
      <c r="M11" s="766">
        <v>8</v>
      </c>
      <c r="N11" s="482">
        <v>41774</v>
      </c>
      <c r="P11" s="665"/>
      <c r="Q11" s="666"/>
      <c r="R11" s="199"/>
      <c r="S11" s="199"/>
      <c r="T11" s="668"/>
      <c r="U11" s="668"/>
      <c r="V11" s="668"/>
      <c r="W11" s="668"/>
      <c r="X11" s="666"/>
      <c r="Y11" s="668"/>
      <c r="Z11" s="668"/>
      <c r="AA11" s="481"/>
      <c r="AB11" s="481"/>
      <c r="AC11" s="482"/>
    </row>
    <row r="12" spans="1:29">
      <c r="A12" s="665" t="s">
        <v>1035</v>
      </c>
      <c r="B12" s="666" t="s">
        <v>1036</v>
      </c>
      <c r="C12" s="758">
        <v>41773</v>
      </c>
      <c r="D12" s="758">
        <v>41773</v>
      </c>
      <c r="E12" s="668" t="s">
        <v>225</v>
      </c>
      <c r="F12" s="668" t="s">
        <v>1028</v>
      </c>
      <c r="G12" s="668" t="s">
        <v>639</v>
      </c>
      <c r="H12" s="668">
        <v>41</v>
      </c>
      <c r="I12" s="755" t="s">
        <v>1037</v>
      </c>
      <c r="J12" s="668"/>
      <c r="K12" s="395" t="s">
        <v>671</v>
      </c>
      <c r="L12" s="766">
        <v>5</v>
      </c>
      <c r="M12" s="766">
        <v>35</v>
      </c>
      <c r="N12" s="482">
        <v>41782</v>
      </c>
      <c r="P12" s="665"/>
      <c r="Q12" s="666"/>
      <c r="R12" s="199"/>
      <c r="S12" s="199"/>
      <c r="T12" s="668"/>
      <c r="U12" s="668"/>
      <c r="V12" s="668"/>
      <c r="W12" s="668"/>
      <c r="X12" s="483"/>
      <c r="Y12" s="668"/>
      <c r="Z12" s="395"/>
      <c r="AA12" s="484"/>
      <c r="AB12" s="484"/>
      <c r="AC12" s="482"/>
    </row>
    <row r="13" spans="1:29">
      <c r="A13" s="665" t="s">
        <v>1035</v>
      </c>
      <c r="B13" s="666" t="s">
        <v>1036</v>
      </c>
      <c r="C13" s="758">
        <v>41773</v>
      </c>
      <c r="D13" s="758">
        <v>41773</v>
      </c>
      <c r="E13" s="668" t="s">
        <v>173</v>
      </c>
      <c r="F13" s="668" t="s">
        <v>1028</v>
      </c>
      <c r="G13" s="667" t="s">
        <v>641</v>
      </c>
      <c r="H13" s="668">
        <v>22</v>
      </c>
      <c r="I13" s="666">
        <v>22</v>
      </c>
      <c r="J13" s="668"/>
      <c r="K13" s="668" t="s">
        <v>671</v>
      </c>
      <c r="L13" s="766">
        <v>2</v>
      </c>
      <c r="M13" s="766">
        <v>8</v>
      </c>
      <c r="N13" s="482">
        <v>41775</v>
      </c>
      <c r="P13" s="665"/>
      <c r="Q13" s="666"/>
      <c r="R13" s="199"/>
      <c r="S13" s="199"/>
      <c r="T13" s="668"/>
      <c r="U13" s="668"/>
      <c r="V13" s="669"/>
      <c r="W13" s="668"/>
      <c r="X13" s="666"/>
      <c r="Y13" s="668"/>
      <c r="Z13" s="668"/>
      <c r="AA13" s="481"/>
      <c r="AB13" s="481"/>
      <c r="AC13" s="482"/>
    </row>
    <row r="14" spans="1:29">
      <c r="A14" s="665" t="s">
        <v>1035</v>
      </c>
      <c r="B14" s="666" t="s">
        <v>1036</v>
      </c>
      <c r="C14" s="758">
        <v>41773</v>
      </c>
      <c r="D14" s="758">
        <v>41773</v>
      </c>
      <c r="E14" s="670" t="s">
        <v>174</v>
      </c>
      <c r="F14" s="668" t="s">
        <v>1028</v>
      </c>
      <c r="G14" s="667" t="s">
        <v>641</v>
      </c>
      <c r="H14" s="671">
        <v>7</v>
      </c>
      <c r="I14" s="670">
        <v>7</v>
      </c>
      <c r="J14" s="395" t="s">
        <v>1031</v>
      </c>
      <c r="K14" s="668" t="s">
        <v>671</v>
      </c>
      <c r="L14" s="767">
        <v>2</v>
      </c>
      <c r="M14" s="767">
        <v>8</v>
      </c>
      <c r="N14" s="482">
        <v>41775</v>
      </c>
      <c r="P14" s="665"/>
      <c r="Q14" s="666"/>
      <c r="R14" s="199"/>
      <c r="S14" s="199"/>
      <c r="T14" s="670"/>
      <c r="U14" s="668"/>
      <c r="V14" s="669"/>
      <c r="W14" s="671"/>
      <c r="X14" s="670"/>
      <c r="Y14" s="395"/>
      <c r="Z14" s="668"/>
      <c r="AA14" s="672"/>
      <c r="AB14" s="672"/>
      <c r="AC14" s="482"/>
    </row>
    <row r="15" spans="1:29">
      <c r="A15" s="665" t="s">
        <v>1035</v>
      </c>
      <c r="B15" s="666" t="s">
        <v>1036</v>
      </c>
      <c r="C15" s="758">
        <v>41773</v>
      </c>
      <c r="D15" s="758">
        <v>41773</v>
      </c>
      <c r="E15" s="668" t="s">
        <v>178</v>
      </c>
      <c r="F15" s="668" t="s">
        <v>1028</v>
      </c>
      <c r="G15" s="668" t="s">
        <v>1032</v>
      </c>
      <c r="H15" s="371">
        <v>4</v>
      </c>
      <c r="I15" s="485"/>
      <c r="J15" s="668" t="s">
        <v>1033</v>
      </c>
      <c r="K15" s="668" t="s">
        <v>679</v>
      </c>
      <c r="L15" s="766">
        <v>4</v>
      </c>
      <c r="M15" s="766"/>
      <c r="N15" s="482">
        <v>41774</v>
      </c>
      <c r="P15" s="665"/>
      <c r="Q15" s="666"/>
      <c r="R15" s="199"/>
      <c r="S15" s="199"/>
      <c r="T15" s="668"/>
      <c r="U15" s="668"/>
      <c r="V15" s="668"/>
      <c r="W15" s="371"/>
      <c r="X15" s="485"/>
      <c r="Y15" s="668"/>
      <c r="Z15" s="668"/>
      <c r="AA15" s="481"/>
      <c r="AB15" s="481"/>
      <c r="AC15" s="482"/>
    </row>
    <row r="16" spans="1:29">
      <c r="A16" s="668" t="s">
        <v>1227</v>
      </c>
      <c r="B16" s="666" t="s">
        <v>269</v>
      </c>
      <c r="C16" s="758">
        <v>41806</v>
      </c>
      <c r="D16" s="758">
        <v>41806</v>
      </c>
      <c r="E16" s="667" t="s">
        <v>197</v>
      </c>
      <c r="F16" s="668" t="s">
        <v>1028</v>
      </c>
      <c r="G16" s="667" t="s">
        <v>640</v>
      </c>
      <c r="H16" s="668">
        <v>290</v>
      </c>
      <c r="I16" s="666">
        <v>290</v>
      </c>
      <c r="J16" s="668"/>
      <c r="K16" s="395" t="s">
        <v>671</v>
      </c>
      <c r="L16" s="766">
        <v>6</v>
      </c>
      <c r="M16" s="766">
        <v>42</v>
      </c>
      <c r="N16" s="482">
        <v>41828</v>
      </c>
    </row>
    <row r="17" spans="1:14">
      <c r="A17" s="668" t="s">
        <v>1227</v>
      </c>
      <c r="B17" s="666" t="s">
        <v>269</v>
      </c>
      <c r="C17" s="758">
        <v>41806</v>
      </c>
      <c r="D17" s="758">
        <v>41806</v>
      </c>
      <c r="E17" s="668" t="s">
        <v>179</v>
      </c>
      <c r="F17" s="668" t="s">
        <v>1028</v>
      </c>
      <c r="G17" s="668" t="s">
        <v>1029</v>
      </c>
      <c r="H17" s="668">
        <v>68</v>
      </c>
      <c r="I17" s="666">
        <v>68</v>
      </c>
      <c r="J17" s="668"/>
      <c r="K17" s="668" t="s">
        <v>671</v>
      </c>
      <c r="L17" s="766">
        <v>2</v>
      </c>
      <c r="M17" s="766">
        <v>8</v>
      </c>
      <c r="N17" s="482">
        <v>41808</v>
      </c>
    </row>
    <row r="18" spans="1:14">
      <c r="A18" s="668" t="s">
        <v>1227</v>
      </c>
      <c r="B18" s="666" t="s">
        <v>269</v>
      </c>
      <c r="C18" s="758">
        <v>41806</v>
      </c>
      <c r="D18" s="758">
        <v>41806</v>
      </c>
      <c r="E18" s="668" t="s">
        <v>225</v>
      </c>
      <c r="F18" s="668" t="s">
        <v>1028</v>
      </c>
      <c r="G18" s="668" t="s">
        <v>639</v>
      </c>
      <c r="H18" s="668">
        <v>23</v>
      </c>
      <c r="I18" s="666">
        <v>23</v>
      </c>
      <c r="J18" s="668" t="s">
        <v>1031</v>
      </c>
      <c r="K18" s="395" t="s">
        <v>671</v>
      </c>
      <c r="L18" s="766">
        <v>5</v>
      </c>
      <c r="M18" s="766">
        <v>35</v>
      </c>
      <c r="N18" s="482">
        <v>41813</v>
      </c>
    </row>
    <row r="19" spans="1:14">
      <c r="A19" s="668" t="s">
        <v>1227</v>
      </c>
      <c r="B19" s="666" t="s">
        <v>269</v>
      </c>
      <c r="C19" s="758">
        <v>41806</v>
      </c>
      <c r="D19" s="758">
        <v>41806</v>
      </c>
      <c r="E19" s="668" t="s">
        <v>173</v>
      </c>
      <c r="F19" s="668" t="s">
        <v>1028</v>
      </c>
      <c r="G19" s="667" t="s">
        <v>641</v>
      </c>
      <c r="H19" s="668">
        <v>17</v>
      </c>
      <c r="I19" s="666">
        <v>17</v>
      </c>
      <c r="J19" s="668"/>
      <c r="K19" s="668" t="s">
        <v>671</v>
      </c>
      <c r="L19" s="766">
        <v>2</v>
      </c>
      <c r="M19" s="766">
        <v>8</v>
      </c>
      <c r="N19" s="482">
        <v>41828</v>
      </c>
    </row>
    <row r="20" spans="1:14">
      <c r="A20" s="668" t="s">
        <v>1227</v>
      </c>
      <c r="B20" s="666" t="s">
        <v>269</v>
      </c>
      <c r="C20" s="758">
        <v>41806</v>
      </c>
      <c r="D20" s="758">
        <v>41806</v>
      </c>
      <c r="E20" s="670" t="s">
        <v>174</v>
      </c>
      <c r="F20" s="668" t="s">
        <v>1028</v>
      </c>
      <c r="G20" s="667" t="s">
        <v>641</v>
      </c>
      <c r="H20" s="671">
        <v>5</v>
      </c>
      <c r="I20" s="670">
        <v>5</v>
      </c>
      <c r="J20" s="395" t="s">
        <v>1031</v>
      </c>
      <c r="K20" s="668" t="s">
        <v>671</v>
      </c>
      <c r="L20" s="767">
        <v>2</v>
      </c>
      <c r="M20" s="767">
        <v>8</v>
      </c>
      <c r="N20" s="482">
        <v>41828</v>
      </c>
    </row>
    <row r="21" spans="1:14">
      <c r="A21" s="668" t="s">
        <v>1227</v>
      </c>
      <c r="B21" s="666" t="s">
        <v>269</v>
      </c>
      <c r="C21" s="758">
        <v>41806</v>
      </c>
      <c r="D21" s="758">
        <v>41806</v>
      </c>
      <c r="E21" s="668" t="s">
        <v>178</v>
      </c>
      <c r="F21" s="668" t="s">
        <v>1028</v>
      </c>
      <c r="G21" s="668" t="s">
        <v>1032</v>
      </c>
      <c r="H21" s="371">
        <v>13.6</v>
      </c>
      <c r="I21" s="485">
        <v>13.6</v>
      </c>
      <c r="J21" s="668"/>
      <c r="K21" s="668" t="s">
        <v>679</v>
      </c>
      <c r="L21" s="766">
        <v>4</v>
      </c>
      <c r="M21" s="766"/>
      <c r="N21" s="482">
        <v>41813</v>
      </c>
    </row>
    <row r="22" spans="1:14">
      <c r="A22" s="668" t="s">
        <v>1227</v>
      </c>
      <c r="B22" s="666" t="s">
        <v>269</v>
      </c>
      <c r="C22" s="758">
        <v>41806</v>
      </c>
      <c r="D22" s="758">
        <v>41806</v>
      </c>
      <c r="E22" s="667" t="s">
        <v>175</v>
      </c>
      <c r="F22" s="665" t="s">
        <v>1028</v>
      </c>
      <c r="G22" s="673" t="s">
        <v>1034</v>
      </c>
      <c r="H22" s="268">
        <v>1.2</v>
      </c>
      <c r="I22" s="486">
        <v>1.2</v>
      </c>
      <c r="J22" s="665"/>
      <c r="K22" s="668" t="s">
        <v>671</v>
      </c>
      <c r="L22" s="767">
        <v>0.1</v>
      </c>
      <c r="M22" s="767"/>
      <c r="N22" s="482">
        <v>41821</v>
      </c>
    </row>
    <row r="23" spans="1:14">
      <c r="A23" s="668" t="s">
        <v>1227</v>
      </c>
      <c r="B23" s="666" t="s">
        <v>269</v>
      </c>
      <c r="C23" s="758">
        <v>41806</v>
      </c>
      <c r="D23" s="758">
        <v>41806</v>
      </c>
      <c r="E23" s="667" t="s">
        <v>175</v>
      </c>
      <c r="F23" s="665" t="s">
        <v>1028</v>
      </c>
      <c r="G23" s="673" t="s">
        <v>1034</v>
      </c>
      <c r="H23" s="268">
        <v>1.5</v>
      </c>
      <c r="I23" s="486">
        <v>1.5</v>
      </c>
      <c r="J23" s="665"/>
      <c r="K23" s="668" t="s">
        <v>671</v>
      </c>
      <c r="L23" s="767">
        <v>0.1</v>
      </c>
      <c r="M23" s="767"/>
      <c r="N23" s="482">
        <v>41821</v>
      </c>
    </row>
    <row r="24" spans="1:14">
      <c r="A24" s="668" t="s">
        <v>1228</v>
      </c>
      <c r="B24" s="666" t="s">
        <v>1036</v>
      </c>
      <c r="C24" s="758">
        <v>41806</v>
      </c>
      <c r="D24" s="758">
        <v>41806</v>
      </c>
      <c r="E24" s="667" t="s">
        <v>197</v>
      </c>
      <c r="F24" s="668" t="s">
        <v>1028</v>
      </c>
      <c r="G24" s="667" t="s">
        <v>640</v>
      </c>
      <c r="H24" s="668">
        <v>333</v>
      </c>
      <c r="I24" s="666">
        <v>333</v>
      </c>
      <c r="J24" s="668"/>
      <c r="K24" s="395" t="s">
        <v>671</v>
      </c>
      <c r="L24" s="766">
        <v>6</v>
      </c>
      <c r="M24" s="766">
        <v>42</v>
      </c>
      <c r="N24" s="482">
        <v>41828</v>
      </c>
    </row>
    <row r="25" spans="1:14">
      <c r="A25" s="668" t="s">
        <v>1228</v>
      </c>
      <c r="B25" s="666" t="s">
        <v>1036</v>
      </c>
      <c r="C25" s="758">
        <v>41806</v>
      </c>
      <c r="D25" s="758">
        <v>41806</v>
      </c>
      <c r="E25" s="668" t="s">
        <v>179</v>
      </c>
      <c r="F25" s="668" t="s">
        <v>1028</v>
      </c>
      <c r="G25" s="668" t="s">
        <v>1029</v>
      </c>
      <c r="H25" s="668">
        <v>65</v>
      </c>
      <c r="I25" s="666">
        <v>65</v>
      </c>
      <c r="J25" s="668"/>
      <c r="K25" s="668" t="s">
        <v>671</v>
      </c>
      <c r="L25" s="766">
        <v>2</v>
      </c>
      <c r="M25" s="766">
        <v>8</v>
      </c>
      <c r="N25" s="482">
        <v>41808</v>
      </c>
    </row>
    <row r="26" spans="1:14">
      <c r="A26" s="668" t="s">
        <v>1228</v>
      </c>
      <c r="B26" s="666" t="s">
        <v>1036</v>
      </c>
      <c r="C26" s="758">
        <v>41806</v>
      </c>
      <c r="D26" s="758">
        <v>41806</v>
      </c>
      <c r="E26" s="668" t="s">
        <v>225</v>
      </c>
      <c r="F26" s="668" t="s">
        <v>1028</v>
      </c>
      <c r="G26" s="668" t="s">
        <v>639</v>
      </c>
      <c r="H26" s="668">
        <v>31</v>
      </c>
      <c r="I26" s="666">
        <v>31</v>
      </c>
      <c r="J26" s="668" t="s">
        <v>1031</v>
      </c>
      <c r="K26" s="395" t="s">
        <v>671</v>
      </c>
      <c r="L26" s="766">
        <v>5</v>
      </c>
      <c r="M26" s="766">
        <v>35</v>
      </c>
      <c r="N26" s="482">
        <v>41813</v>
      </c>
    </row>
    <row r="27" spans="1:14">
      <c r="A27" s="668" t="s">
        <v>1228</v>
      </c>
      <c r="B27" s="666" t="s">
        <v>1036</v>
      </c>
      <c r="C27" s="758">
        <v>41806</v>
      </c>
      <c r="D27" s="758">
        <v>41806</v>
      </c>
      <c r="E27" s="668" t="s">
        <v>173</v>
      </c>
      <c r="F27" s="668" t="s">
        <v>1028</v>
      </c>
      <c r="G27" s="667" t="s">
        <v>641</v>
      </c>
      <c r="H27" s="668">
        <v>21</v>
      </c>
      <c r="I27" s="666">
        <v>21</v>
      </c>
      <c r="J27" s="668"/>
      <c r="K27" s="668" t="s">
        <v>671</v>
      </c>
      <c r="L27" s="766">
        <v>2</v>
      </c>
      <c r="M27" s="766">
        <v>8</v>
      </c>
      <c r="N27" s="482">
        <v>41828</v>
      </c>
    </row>
    <row r="28" spans="1:14">
      <c r="A28" s="668" t="s">
        <v>1228</v>
      </c>
      <c r="B28" s="666" t="s">
        <v>1036</v>
      </c>
      <c r="C28" s="758">
        <v>41806</v>
      </c>
      <c r="D28" s="758">
        <v>41806</v>
      </c>
      <c r="E28" s="670" t="s">
        <v>174</v>
      </c>
      <c r="F28" s="668" t="s">
        <v>1028</v>
      </c>
      <c r="G28" s="667" t="s">
        <v>641</v>
      </c>
      <c r="H28" s="671">
        <v>6</v>
      </c>
      <c r="I28" s="670">
        <v>6</v>
      </c>
      <c r="J28" s="395" t="s">
        <v>1031</v>
      </c>
      <c r="K28" s="668" t="s">
        <v>671</v>
      </c>
      <c r="L28" s="767">
        <v>2</v>
      </c>
      <c r="M28" s="767">
        <v>8</v>
      </c>
      <c r="N28" s="482">
        <v>41828</v>
      </c>
    </row>
    <row r="29" spans="1:14">
      <c r="A29" s="668" t="s">
        <v>1228</v>
      </c>
      <c r="B29" s="666" t="s">
        <v>1036</v>
      </c>
      <c r="C29" s="758">
        <v>41806</v>
      </c>
      <c r="D29" s="758">
        <v>41806</v>
      </c>
      <c r="E29" s="668" t="s">
        <v>178</v>
      </c>
      <c r="F29" s="668" t="s">
        <v>1028</v>
      </c>
      <c r="G29" s="668" t="s">
        <v>1032</v>
      </c>
      <c r="H29" s="371">
        <v>11.2</v>
      </c>
      <c r="I29" s="485">
        <v>11.2</v>
      </c>
      <c r="J29" s="668"/>
      <c r="K29" s="668" t="s">
        <v>679</v>
      </c>
      <c r="L29" s="766">
        <v>4</v>
      </c>
      <c r="M29" s="766"/>
      <c r="N29" s="482">
        <v>41813</v>
      </c>
    </row>
    <row r="30" spans="1:14">
      <c r="A30" s="668" t="s">
        <v>1239</v>
      </c>
      <c r="B30" s="666" t="s">
        <v>269</v>
      </c>
      <c r="C30" s="758">
        <v>41827</v>
      </c>
      <c r="D30" s="758">
        <v>41827</v>
      </c>
      <c r="E30" s="667" t="s">
        <v>197</v>
      </c>
      <c r="F30" s="668" t="s">
        <v>1028</v>
      </c>
      <c r="G30" s="667" t="s">
        <v>640</v>
      </c>
      <c r="H30" s="668">
        <v>288</v>
      </c>
      <c r="I30" s="666">
        <v>288</v>
      </c>
      <c r="J30" s="668"/>
      <c r="K30" s="395" t="s">
        <v>671</v>
      </c>
      <c r="L30" s="766">
        <v>6</v>
      </c>
      <c r="M30" s="766">
        <v>42</v>
      </c>
      <c r="N30" s="482">
        <v>41835</v>
      </c>
    </row>
    <row r="31" spans="1:14">
      <c r="A31" s="668" t="s">
        <v>1239</v>
      </c>
      <c r="B31" s="666" t="s">
        <v>269</v>
      </c>
      <c r="C31" s="758">
        <v>41827</v>
      </c>
      <c r="D31" s="758">
        <v>41827</v>
      </c>
      <c r="E31" s="668" t="s">
        <v>179</v>
      </c>
      <c r="F31" s="668" t="s">
        <v>1028</v>
      </c>
      <c r="G31" s="668" t="s">
        <v>1029</v>
      </c>
      <c r="H31" s="668">
        <v>23</v>
      </c>
      <c r="I31" s="666">
        <v>23</v>
      </c>
      <c r="J31" s="668"/>
      <c r="K31" s="668" t="s">
        <v>671</v>
      </c>
      <c r="L31" s="766">
        <v>2</v>
      </c>
      <c r="M31" s="766">
        <v>8</v>
      </c>
      <c r="N31" s="482">
        <v>41829</v>
      </c>
    </row>
    <row r="32" spans="1:14">
      <c r="A32" s="668" t="s">
        <v>1239</v>
      </c>
      <c r="B32" s="666" t="s">
        <v>269</v>
      </c>
      <c r="C32" s="758">
        <v>41827</v>
      </c>
      <c r="D32" s="758">
        <v>41827</v>
      </c>
      <c r="E32" s="668" t="s">
        <v>225</v>
      </c>
      <c r="F32" s="668" t="s">
        <v>1028</v>
      </c>
      <c r="G32" s="668" t="s">
        <v>639</v>
      </c>
      <c r="H32" s="668">
        <v>5</v>
      </c>
      <c r="I32" s="666"/>
      <c r="J32" s="668" t="s">
        <v>1033</v>
      </c>
      <c r="K32" s="395" t="s">
        <v>671</v>
      </c>
      <c r="L32" s="766">
        <v>5</v>
      </c>
      <c r="M32" s="766">
        <v>35</v>
      </c>
      <c r="N32" s="482">
        <v>41836</v>
      </c>
    </row>
    <row r="33" spans="1:14">
      <c r="A33" s="668" t="s">
        <v>1239</v>
      </c>
      <c r="B33" s="666" t="s">
        <v>269</v>
      </c>
      <c r="C33" s="758">
        <v>41827</v>
      </c>
      <c r="D33" s="758">
        <v>41827</v>
      </c>
      <c r="E33" s="668" t="s">
        <v>173</v>
      </c>
      <c r="F33" s="668" t="s">
        <v>1028</v>
      </c>
      <c r="G33" s="667" t="s">
        <v>641</v>
      </c>
      <c r="H33" s="668">
        <v>15</v>
      </c>
      <c r="I33" s="666">
        <v>15</v>
      </c>
      <c r="J33" s="668"/>
      <c r="K33" s="668" t="s">
        <v>671</v>
      </c>
      <c r="L33" s="766">
        <v>2</v>
      </c>
      <c r="M33" s="766">
        <v>8</v>
      </c>
      <c r="N33" s="482">
        <v>41835</v>
      </c>
    </row>
    <row r="34" spans="1:14">
      <c r="A34" s="668" t="s">
        <v>1239</v>
      </c>
      <c r="B34" s="666" t="s">
        <v>269</v>
      </c>
      <c r="C34" s="758">
        <v>41827</v>
      </c>
      <c r="D34" s="758">
        <v>41827</v>
      </c>
      <c r="E34" s="670" t="s">
        <v>174</v>
      </c>
      <c r="F34" s="668" t="s">
        <v>1028</v>
      </c>
      <c r="G34" s="667" t="s">
        <v>641</v>
      </c>
      <c r="H34" s="671">
        <v>2</v>
      </c>
      <c r="I34" s="670"/>
      <c r="J34" s="395" t="s">
        <v>1033</v>
      </c>
      <c r="K34" s="668" t="s">
        <v>671</v>
      </c>
      <c r="L34" s="767">
        <v>2</v>
      </c>
      <c r="M34" s="767">
        <v>8</v>
      </c>
      <c r="N34" s="482">
        <v>41835</v>
      </c>
    </row>
    <row r="35" spans="1:14">
      <c r="A35" s="668" t="s">
        <v>1239</v>
      </c>
      <c r="B35" s="666" t="s">
        <v>269</v>
      </c>
      <c r="C35" s="758">
        <v>41827</v>
      </c>
      <c r="D35" s="758">
        <v>41827</v>
      </c>
      <c r="E35" s="668" t="s">
        <v>178</v>
      </c>
      <c r="F35" s="668" t="s">
        <v>1028</v>
      </c>
      <c r="G35" s="668" t="s">
        <v>1032</v>
      </c>
      <c r="H35" s="371">
        <v>7.4</v>
      </c>
      <c r="I35" s="485">
        <v>7.4</v>
      </c>
      <c r="J35" s="668"/>
      <c r="K35" s="668" t="s">
        <v>679</v>
      </c>
      <c r="L35" s="766">
        <v>4</v>
      </c>
      <c r="M35" s="766"/>
      <c r="N35" s="482">
        <v>41831</v>
      </c>
    </row>
    <row r="36" spans="1:14">
      <c r="A36" s="668" t="s">
        <v>1239</v>
      </c>
      <c r="B36" s="666" t="s">
        <v>269</v>
      </c>
      <c r="C36" s="758">
        <v>41827</v>
      </c>
      <c r="D36" s="758">
        <v>41827</v>
      </c>
      <c r="E36" s="667" t="s">
        <v>175</v>
      </c>
      <c r="F36" s="665" t="s">
        <v>1028</v>
      </c>
      <c r="G36" s="673" t="s">
        <v>1034</v>
      </c>
      <c r="H36" s="268">
        <v>7.7</v>
      </c>
      <c r="I36" s="486">
        <v>7.7</v>
      </c>
      <c r="J36" s="665"/>
      <c r="K36" s="668" t="s">
        <v>671</v>
      </c>
      <c r="L36" s="767">
        <v>0.1</v>
      </c>
      <c r="M36" s="767"/>
      <c r="N36" s="482">
        <v>41834</v>
      </c>
    </row>
    <row r="37" spans="1:14">
      <c r="A37" s="668" t="s">
        <v>1239</v>
      </c>
      <c r="B37" s="666" t="s">
        <v>269</v>
      </c>
      <c r="C37" s="758">
        <v>41827</v>
      </c>
      <c r="D37" s="758">
        <v>41827</v>
      </c>
      <c r="E37" s="667" t="s">
        <v>175</v>
      </c>
      <c r="F37" s="665" t="s">
        <v>1028</v>
      </c>
      <c r="G37" s="673" t="s">
        <v>1034</v>
      </c>
      <c r="H37" s="268">
        <v>7.4</v>
      </c>
      <c r="I37" s="486">
        <v>7.4</v>
      </c>
      <c r="J37" s="665"/>
      <c r="K37" s="668" t="s">
        <v>671</v>
      </c>
      <c r="L37" s="767">
        <v>0.1</v>
      </c>
      <c r="M37" s="767"/>
      <c r="N37" s="482">
        <v>41834</v>
      </c>
    </row>
    <row r="38" spans="1:14">
      <c r="A38" s="668" t="s">
        <v>1240</v>
      </c>
      <c r="B38" s="666" t="s">
        <v>1036</v>
      </c>
      <c r="C38" s="758">
        <v>41827</v>
      </c>
      <c r="D38" s="758">
        <v>41827</v>
      </c>
      <c r="E38" s="667" t="s">
        <v>197</v>
      </c>
      <c r="F38" s="668" t="s">
        <v>1028</v>
      </c>
      <c r="G38" s="667" t="s">
        <v>640</v>
      </c>
      <c r="H38" s="668">
        <v>254</v>
      </c>
      <c r="I38" s="666">
        <v>254</v>
      </c>
      <c r="J38" s="668"/>
      <c r="K38" s="395" t="s">
        <v>671</v>
      </c>
      <c r="L38" s="766">
        <v>6</v>
      </c>
      <c r="M38" s="766">
        <v>42</v>
      </c>
      <c r="N38" s="482">
        <v>41835</v>
      </c>
    </row>
    <row r="39" spans="1:14">
      <c r="A39" s="668" t="s">
        <v>1240</v>
      </c>
      <c r="B39" s="666" t="s">
        <v>1036</v>
      </c>
      <c r="C39" s="758">
        <v>41827</v>
      </c>
      <c r="D39" s="758">
        <v>41827</v>
      </c>
      <c r="E39" s="668" t="s">
        <v>179</v>
      </c>
      <c r="F39" s="668" t="s">
        <v>1028</v>
      </c>
      <c r="G39" s="668" t="s">
        <v>1029</v>
      </c>
      <c r="H39" s="668">
        <v>28</v>
      </c>
      <c r="I39" s="666">
        <v>28</v>
      </c>
      <c r="J39" s="668"/>
      <c r="K39" s="668" t="s">
        <v>671</v>
      </c>
      <c r="L39" s="766">
        <v>2</v>
      </c>
      <c r="M39" s="766">
        <v>8</v>
      </c>
      <c r="N39" s="482">
        <v>41829</v>
      </c>
    </row>
    <row r="40" spans="1:14">
      <c r="A40" s="668" t="s">
        <v>1240</v>
      </c>
      <c r="B40" s="666" t="s">
        <v>1036</v>
      </c>
      <c r="C40" s="758">
        <v>41827</v>
      </c>
      <c r="D40" s="758">
        <v>41827</v>
      </c>
      <c r="E40" s="668" t="s">
        <v>225</v>
      </c>
      <c r="F40" s="668" t="s">
        <v>1028</v>
      </c>
      <c r="G40" s="668" t="s">
        <v>639</v>
      </c>
      <c r="H40" s="668">
        <v>15</v>
      </c>
      <c r="I40" s="666">
        <v>15</v>
      </c>
      <c r="J40" s="668" t="s">
        <v>1031</v>
      </c>
      <c r="K40" s="395" t="s">
        <v>671</v>
      </c>
      <c r="L40" s="766">
        <v>5</v>
      </c>
      <c r="M40" s="766">
        <v>35</v>
      </c>
      <c r="N40" s="482">
        <v>41836</v>
      </c>
    </row>
    <row r="41" spans="1:14">
      <c r="A41" s="668" t="s">
        <v>1240</v>
      </c>
      <c r="B41" s="666" t="s">
        <v>1036</v>
      </c>
      <c r="C41" s="758">
        <v>41827</v>
      </c>
      <c r="D41" s="758">
        <v>41827</v>
      </c>
      <c r="E41" s="668" t="s">
        <v>173</v>
      </c>
      <c r="F41" s="668" t="s">
        <v>1028</v>
      </c>
      <c r="G41" s="667" t="s">
        <v>641</v>
      </c>
      <c r="H41" s="668">
        <v>12</v>
      </c>
      <c r="I41" s="666">
        <v>12</v>
      </c>
      <c r="J41" s="668"/>
      <c r="K41" s="668" t="s">
        <v>671</v>
      </c>
      <c r="L41" s="766">
        <v>2</v>
      </c>
      <c r="M41" s="766">
        <v>8</v>
      </c>
      <c r="N41" s="482">
        <v>41835</v>
      </c>
    </row>
    <row r="42" spans="1:14">
      <c r="A42" s="668" t="s">
        <v>1240</v>
      </c>
      <c r="B42" s="666" t="s">
        <v>1036</v>
      </c>
      <c r="C42" s="758">
        <v>41827</v>
      </c>
      <c r="D42" s="758">
        <v>41827</v>
      </c>
      <c r="E42" s="670" t="s">
        <v>174</v>
      </c>
      <c r="F42" s="668" t="s">
        <v>1028</v>
      </c>
      <c r="G42" s="667" t="s">
        <v>641</v>
      </c>
      <c r="H42" s="671">
        <v>2</v>
      </c>
      <c r="I42" s="670"/>
      <c r="J42" s="395" t="s">
        <v>1033</v>
      </c>
      <c r="K42" s="668" t="s">
        <v>671</v>
      </c>
      <c r="L42" s="767">
        <v>2</v>
      </c>
      <c r="M42" s="767">
        <v>8</v>
      </c>
      <c r="N42" s="482">
        <v>41835</v>
      </c>
    </row>
    <row r="43" spans="1:14">
      <c r="A43" s="668" t="s">
        <v>1240</v>
      </c>
      <c r="B43" s="666" t="s">
        <v>1036</v>
      </c>
      <c r="C43" s="758">
        <v>41827</v>
      </c>
      <c r="D43" s="758">
        <v>41827</v>
      </c>
      <c r="E43" s="668" t="s">
        <v>178</v>
      </c>
      <c r="F43" s="668" t="s">
        <v>1028</v>
      </c>
      <c r="G43" s="668" t="s">
        <v>1032</v>
      </c>
      <c r="H43" s="371">
        <v>10.6</v>
      </c>
      <c r="I43" s="485">
        <v>10.6</v>
      </c>
      <c r="J43" s="668"/>
      <c r="K43" s="668" t="s">
        <v>679</v>
      </c>
      <c r="L43" s="766">
        <v>4</v>
      </c>
      <c r="M43" s="766"/>
      <c r="N43" s="482">
        <v>41831</v>
      </c>
    </row>
    <row r="44" spans="1:14">
      <c r="A44" s="756" t="s">
        <v>1286</v>
      </c>
      <c r="B44" s="756" t="s">
        <v>269</v>
      </c>
      <c r="C44" s="759">
        <v>41871</v>
      </c>
      <c r="D44" s="759">
        <v>41871</v>
      </c>
      <c r="E44" s="667" t="s">
        <v>197</v>
      </c>
      <c r="F44" s="756" t="s">
        <v>1028</v>
      </c>
      <c r="G44" s="756" t="s">
        <v>640</v>
      </c>
      <c r="H44" s="756">
        <v>321</v>
      </c>
      <c r="I44" s="756">
        <v>321</v>
      </c>
      <c r="J44" s="754"/>
      <c r="K44" s="756" t="s">
        <v>671</v>
      </c>
      <c r="L44" s="768">
        <v>6</v>
      </c>
      <c r="M44" s="768">
        <v>42</v>
      </c>
      <c r="N44" s="17"/>
    </row>
    <row r="45" spans="1:14">
      <c r="A45" s="756" t="s">
        <v>1286</v>
      </c>
      <c r="B45" s="756" t="s">
        <v>269</v>
      </c>
      <c r="C45" s="759">
        <v>41871</v>
      </c>
      <c r="D45" s="759">
        <v>41871</v>
      </c>
      <c r="E45" s="668" t="s">
        <v>179</v>
      </c>
      <c r="F45" s="756" t="s">
        <v>1028</v>
      </c>
      <c r="G45" s="756" t="s">
        <v>1029</v>
      </c>
      <c r="H45" s="756">
        <v>42</v>
      </c>
      <c r="I45" s="756">
        <v>42</v>
      </c>
      <c r="J45" s="754"/>
      <c r="K45" s="756" t="s">
        <v>671</v>
      </c>
      <c r="L45" s="768">
        <v>2</v>
      </c>
      <c r="M45" s="768">
        <v>8</v>
      </c>
      <c r="N45" s="17"/>
    </row>
    <row r="46" spans="1:14">
      <c r="A46" s="756" t="s">
        <v>1286</v>
      </c>
      <c r="B46" s="756" t="s">
        <v>269</v>
      </c>
      <c r="C46" s="759">
        <v>41871</v>
      </c>
      <c r="D46" s="759">
        <v>41871</v>
      </c>
      <c r="E46" s="668" t="s">
        <v>225</v>
      </c>
      <c r="F46" s="756" t="s">
        <v>1028</v>
      </c>
      <c r="G46" s="756" t="s">
        <v>639</v>
      </c>
      <c r="H46" s="756">
        <v>28</v>
      </c>
      <c r="I46" s="756">
        <v>28</v>
      </c>
      <c r="J46" s="757" t="s">
        <v>1031</v>
      </c>
      <c r="K46" s="756" t="s">
        <v>671</v>
      </c>
      <c r="L46" s="768">
        <v>5</v>
      </c>
      <c r="M46" s="768">
        <v>35</v>
      </c>
      <c r="N46" s="17"/>
    </row>
    <row r="47" spans="1:14">
      <c r="A47" s="756" t="s">
        <v>1286</v>
      </c>
      <c r="B47" s="756" t="s">
        <v>269</v>
      </c>
      <c r="C47" s="759">
        <v>41871</v>
      </c>
      <c r="D47" s="759">
        <v>41871</v>
      </c>
      <c r="E47" s="668" t="s">
        <v>173</v>
      </c>
      <c r="F47" s="756" t="s">
        <v>1028</v>
      </c>
      <c r="G47" s="756" t="s">
        <v>641</v>
      </c>
      <c r="H47" s="756">
        <v>14</v>
      </c>
      <c r="I47" s="756">
        <v>14</v>
      </c>
      <c r="J47" s="754"/>
      <c r="K47" s="756" t="s">
        <v>671</v>
      </c>
      <c r="L47" s="768">
        <v>2</v>
      </c>
      <c r="M47" s="768">
        <v>8</v>
      </c>
      <c r="N47" s="17"/>
    </row>
    <row r="48" spans="1:14">
      <c r="A48" s="756" t="s">
        <v>1286</v>
      </c>
      <c r="B48" s="756" t="s">
        <v>269</v>
      </c>
      <c r="C48" s="759">
        <v>41871</v>
      </c>
      <c r="D48" s="759">
        <v>41871</v>
      </c>
      <c r="E48" s="670" t="s">
        <v>174</v>
      </c>
      <c r="F48" s="756" t="s">
        <v>1028</v>
      </c>
      <c r="G48" s="756" t="s">
        <v>641</v>
      </c>
      <c r="H48" s="756">
        <v>6</v>
      </c>
      <c r="I48" s="756">
        <v>6</v>
      </c>
      <c r="J48" s="757" t="s">
        <v>1031</v>
      </c>
      <c r="K48" s="756" t="s">
        <v>671</v>
      </c>
      <c r="L48" s="768">
        <v>2</v>
      </c>
      <c r="M48" s="768">
        <v>8</v>
      </c>
      <c r="N48" s="17"/>
    </row>
    <row r="49" spans="1:14">
      <c r="A49" s="756" t="s">
        <v>1286</v>
      </c>
      <c r="B49" s="756" t="s">
        <v>269</v>
      </c>
      <c r="C49" s="759">
        <v>41871</v>
      </c>
      <c r="D49" s="759">
        <v>41871</v>
      </c>
      <c r="E49" s="668" t="s">
        <v>178</v>
      </c>
      <c r="F49" s="756" t="s">
        <v>1028</v>
      </c>
      <c r="G49" s="756" t="s">
        <v>1032</v>
      </c>
      <c r="H49" s="756">
        <v>6.8</v>
      </c>
      <c r="I49" s="756">
        <v>6.8</v>
      </c>
      <c r="J49" s="754"/>
      <c r="K49" s="756" t="s">
        <v>679</v>
      </c>
      <c r="L49" s="768">
        <v>4</v>
      </c>
      <c r="M49" s="770"/>
      <c r="N49" s="17"/>
    </row>
    <row r="50" spans="1:14">
      <c r="A50" s="756" t="s">
        <v>1286</v>
      </c>
      <c r="B50" s="756" t="s">
        <v>269</v>
      </c>
      <c r="C50" s="759">
        <v>41871</v>
      </c>
      <c r="D50" s="759">
        <v>41871</v>
      </c>
      <c r="E50" s="667" t="s">
        <v>175</v>
      </c>
      <c r="F50" s="756" t="s">
        <v>1028</v>
      </c>
      <c r="G50" s="756" t="s">
        <v>1034</v>
      </c>
      <c r="H50" s="756">
        <v>5.9</v>
      </c>
      <c r="I50" s="756">
        <v>5.9</v>
      </c>
      <c r="J50" s="754"/>
      <c r="K50" s="756" t="s">
        <v>671</v>
      </c>
      <c r="L50" s="769">
        <v>0.1</v>
      </c>
      <c r="M50" s="770"/>
      <c r="N50" s="17"/>
    </row>
    <row r="51" spans="1:14">
      <c r="A51" s="756" t="s">
        <v>1286</v>
      </c>
      <c r="B51" s="756" t="s">
        <v>269</v>
      </c>
      <c r="C51" s="759">
        <v>41871</v>
      </c>
      <c r="D51" s="759">
        <v>41871</v>
      </c>
      <c r="E51" s="667" t="s">
        <v>175</v>
      </c>
      <c r="F51" s="756" t="s">
        <v>1028</v>
      </c>
      <c r="G51" s="756" t="s">
        <v>1034</v>
      </c>
      <c r="H51" s="756">
        <v>6.6</v>
      </c>
      <c r="I51" s="756">
        <v>6.6</v>
      </c>
      <c r="J51" s="754"/>
      <c r="K51" s="756" t="s">
        <v>671</v>
      </c>
      <c r="L51" s="769">
        <v>0.1</v>
      </c>
      <c r="M51" s="770"/>
      <c r="N51" s="17"/>
    </row>
    <row r="52" spans="1:14">
      <c r="A52" s="756" t="s">
        <v>1287</v>
      </c>
      <c r="B52" s="756" t="s">
        <v>1036</v>
      </c>
      <c r="C52" s="759">
        <v>41871</v>
      </c>
      <c r="D52" s="759">
        <v>41871</v>
      </c>
      <c r="E52" s="667" t="s">
        <v>197</v>
      </c>
      <c r="F52" s="756" t="s">
        <v>1028</v>
      </c>
      <c r="G52" s="756" t="s">
        <v>640</v>
      </c>
      <c r="H52" s="756">
        <v>292</v>
      </c>
      <c r="I52" s="756">
        <v>292</v>
      </c>
      <c r="J52" s="754"/>
      <c r="K52" s="756" t="s">
        <v>671</v>
      </c>
      <c r="L52" s="768">
        <v>6</v>
      </c>
      <c r="M52" s="768">
        <v>42</v>
      </c>
      <c r="N52" s="17"/>
    </row>
    <row r="53" spans="1:14">
      <c r="A53" s="756" t="s">
        <v>1287</v>
      </c>
      <c r="B53" s="756" t="s">
        <v>1036</v>
      </c>
      <c r="C53" s="759">
        <v>41871</v>
      </c>
      <c r="D53" s="759">
        <v>41871</v>
      </c>
      <c r="E53" s="668" t="s">
        <v>179</v>
      </c>
      <c r="F53" s="756" t="s">
        <v>1028</v>
      </c>
      <c r="G53" s="756" t="s">
        <v>1029</v>
      </c>
      <c r="H53" s="756">
        <v>43</v>
      </c>
      <c r="I53" s="756">
        <v>43</v>
      </c>
      <c r="J53" s="754"/>
      <c r="K53" s="756" t="s">
        <v>671</v>
      </c>
      <c r="L53" s="768">
        <v>2</v>
      </c>
      <c r="M53" s="768">
        <v>8</v>
      </c>
      <c r="N53" s="17"/>
    </row>
    <row r="54" spans="1:14">
      <c r="A54" s="756" t="s">
        <v>1287</v>
      </c>
      <c r="B54" s="756" t="s">
        <v>1036</v>
      </c>
      <c r="C54" s="759">
        <v>41871</v>
      </c>
      <c r="D54" s="759">
        <v>41871</v>
      </c>
      <c r="E54" s="668" t="s">
        <v>225</v>
      </c>
      <c r="F54" s="756" t="s">
        <v>1028</v>
      </c>
      <c r="G54" s="756" t="s">
        <v>639</v>
      </c>
      <c r="H54" s="756">
        <v>43</v>
      </c>
      <c r="I54" s="756">
        <v>43</v>
      </c>
      <c r="J54" s="754"/>
      <c r="K54" s="756" t="s">
        <v>671</v>
      </c>
      <c r="L54" s="768">
        <v>5</v>
      </c>
      <c r="M54" s="768">
        <v>35</v>
      </c>
      <c r="N54" s="17"/>
    </row>
    <row r="55" spans="1:14">
      <c r="A55" s="756" t="s">
        <v>1287</v>
      </c>
      <c r="B55" s="756" t="s">
        <v>1036</v>
      </c>
      <c r="C55" s="759">
        <v>41871</v>
      </c>
      <c r="D55" s="759">
        <v>41871</v>
      </c>
      <c r="E55" s="668" t="s">
        <v>173</v>
      </c>
      <c r="F55" s="756" t="s">
        <v>1028</v>
      </c>
      <c r="G55" s="756" t="s">
        <v>641</v>
      </c>
      <c r="H55" s="756">
        <v>30</v>
      </c>
      <c r="I55" s="756">
        <v>30</v>
      </c>
      <c r="J55" s="754"/>
      <c r="K55" s="756" t="s">
        <v>671</v>
      </c>
      <c r="L55" s="768">
        <v>2</v>
      </c>
      <c r="M55" s="768">
        <v>8</v>
      </c>
      <c r="N55" s="17"/>
    </row>
    <row r="56" spans="1:14">
      <c r="A56" s="756" t="s">
        <v>1287</v>
      </c>
      <c r="B56" s="756" t="s">
        <v>1036</v>
      </c>
      <c r="C56" s="759">
        <v>41871</v>
      </c>
      <c r="D56" s="759">
        <v>41871</v>
      </c>
      <c r="E56" s="670" t="s">
        <v>174</v>
      </c>
      <c r="F56" s="756" t="s">
        <v>1028</v>
      </c>
      <c r="G56" s="756" t="s">
        <v>641</v>
      </c>
      <c r="H56" s="754">
        <v>2</v>
      </c>
      <c r="I56" s="754">
        <v>2</v>
      </c>
      <c r="J56" s="757" t="s">
        <v>1033</v>
      </c>
      <c r="K56" s="756" t="s">
        <v>671</v>
      </c>
      <c r="L56" s="768">
        <v>2</v>
      </c>
      <c r="M56" s="768">
        <v>8</v>
      </c>
      <c r="N56" s="17"/>
    </row>
    <row r="57" spans="1:14">
      <c r="A57" s="756" t="s">
        <v>1287</v>
      </c>
      <c r="B57" s="756" t="s">
        <v>1036</v>
      </c>
      <c r="C57" s="759">
        <v>41871</v>
      </c>
      <c r="D57" s="759">
        <v>41871</v>
      </c>
      <c r="E57" s="668" t="s">
        <v>178</v>
      </c>
      <c r="F57" s="756" t="s">
        <v>1028</v>
      </c>
      <c r="G57" s="756" t="s">
        <v>1032</v>
      </c>
      <c r="H57" s="756">
        <v>11.8</v>
      </c>
      <c r="I57" s="756">
        <v>11.8</v>
      </c>
      <c r="J57" s="754"/>
      <c r="K57" s="756" t="s">
        <v>679</v>
      </c>
      <c r="L57" s="768">
        <v>4</v>
      </c>
      <c r="M57" s="770"/>
      <c r="N57" s="17"/>
    </row>
    <row r="58" spans="1:14">
      <c r="A58" s="668" t="s">
        <v>1253</v>
      </c>
      <c r="B58" s="666" t="s">
        <v>269</v>
      </c>
      <c r="C58" s="758">
        <v>41897</v>
      </c>
      <c r="D58" s="758">
        <v>41897</v>
      </c>
      <c r="E58" s="667" t="s">
        <v>197</v>
      </c>
      <c r="F58" s="668" t="s">
        <v>1028</v>
      </c>
      <c r="G58" s="667" t="s">
        <v>640</v>
      </c>
      <c r="H58" s="668">
        <v>275</v>
      </c>
      <c r="I58" s="666">
        <v>275</v>
      </c>
      <c r="J58" s="668"/>
      <c r="K58" s="395" t="s">
        <v>671</v>
      </c>
      <c r="L58" s="766">
        <v>6</v>
      </c>
      <c r="M58" s="766">
        <v>42</v>
      </c>
      <c r="N58" s="482">
        <v>41912</v>
      </c>
    </row>
    <row r="59" spans="1:14">
      <c r="A59" s="668" t="s">
        <v>1253</v>
      </c>
      <c r="B59" s="666" t="s">
        <v>269</v>
      </c>
      <c r="C59" s="758">
        <v>41897</v>
      </c>
      <c r="D59" s="758">
        <v>41897</v>
      </c>
      <c r="E59" s="668" t="s">
        <v>179</v>
      </c>
      <c r="F59" s="668" t="s">
        <v>1028</v>
      </c>
      <c r="G59" s="668" t="s">
        <v>1029</v>
      </c>
      <c r="H59" s="668">
        <v>33</v>
      </c>
      <c r="I59" s="666">
        <v>33</v>
      </c>
      <c r="J59" s="668"/>
      <c r="K59" s="668" t="s">
        <v>671</v>
      </c>
      <c r="L59" s="766">
        <v>2</v>
      </c>
      <c r="M59" s="766">
        <v>8</v>
      </c>
      <c r="N59" s="482">
        <v>41904</v>
      </c>
    </row>
    <row r="60" spans="1:14">
      <c r="A60" s="668" t="s">
        <v>1253</v>
      </c>
      <c r="B60" s="666" t="s">
        <v>269</v>
      </c>
      <c r="C60" s="758">
        <v>41897</v>
      </c>
      <c r="D60" s="758">
        <v>41897</v>
      </c>
      <c r="E60" s="668" t="s">
        <v>225</v>
      </c>
      <c r="F60" s="668" t="s">
        <v>1028</v>
      </c>
      <c r="G60" s="668" t="s">
        <v>639</v>
      </c>
      <c r="H60" s="668">
        <v>25</v>
      </c>
      <c r="I60" s="666">
        <v>25</v>
      </c>
      <c r="J60" s="668" t="s">
        <v>1031</v>
      </c>
      <c r="K60" s="395" t="s">
        <v>671</v>
      </c>
      <c r="L60" s="766">
        <v>5</v>
      </c>
      <c r="M60" s="766">
        <v>35</v>
      </c>
      <c r="N60" s="482">
        <v>41900</v>
      </c>
    </row>
    <row r="61" spans="1:14">
      <c r="A61" s="668" t="s">
        <v>1253</v>
      </c>
      <c r="B61" s="666" t="s">
        <v>269</v>
      </c>
      <c r="C61" s="758">
        <v>41897</v>
      </c>
      <c r="D61" s="758">
        <v>41897</v>
      </c>
      <c r="E61" s="668" t="s">
        <v>173</v>
      </c>
      <c r="F61" s="668" t="s">
        <v>1028</v>
      </c>
      <c r="G61" s="667" t="s">
        <v>641</v>
      </c>
      <c r="H61" s="668">
        <v>9</v>
      </c>
      <c r="I61" s="666">
        <v>9</v>
      </c>
      <c r="J61" s="668"/>
      <c r="K61" s="668" t="s">
        <v>671</v>
      </c>
      <c r="L61" s="766">
        <v>2</v>
      </c>
      <c r="M61" s="766">
        <v>8</v>
      </c>
      <c r="N61" s="482">
        <v>41912</v>
      </c>
    </row>
    <row r="62" spans="1:14">
      <c r="A62" s="668" t="s">
        <v>1253</v>
      </c>
      <c r="B62" s="666" t="s">
        <v>269</v>
      </c>
      <c r="C62" s="758">
        <v>41897</v>
      </c>
      <c r="D62" s="758">
        <v>41897</v>
      </c>
      <c r="E62" s="670" t="s">
        <v>174</v>
      </c>
      <c r="F62" s="668" t="s">
        <v>1028</v>
      </c>
      <c r="G62" s="667" t="s">
        <v>641</v>
      </c>
      <c r="H62" s="671">
        <v>2</v>
      </c>
      <c r="I62" s="670"/>
      <c r="J62" s="395" t="s">
        <v>1033</v>
      </c>
      <c r="K62" s="668" t="s">
        <v>671</v>
      </c>
      <c r="L62" s="767">
        <v>2</v>
      </c>
      <c r="M62" s="767">
        <v>8</v>
      </c>
      <c r="N62" s="482">
        <v>41912</v>
      </c>
    </row>
    <row r="63" spans="1:14">
      <c r="A63" s="668" t="s">
        <v>1253</v>
      </c>
      <c r="B63" s="666" t="s">
        <v>269</v>
      </c>
      <c r="C63" s="758">
        <v>41897</v>
      </c>
      <c r="D63" s="758">
        <v>41897</v>
      </c>
      <c r="E63" s="668" t="s">
        <v>178</v>
      </c>
      <c r="F63" s="668" t="s">
        <v>1028</v>
      </c>
      <c r="G63" s="668" t="s">
        <v>1032</v>
      </c>
      <c r="H63" s="371">
        <v>14.4</v>
      </c>
      <c r="I63" s="485">
        <v>14.4</v>
      </c>
      <c r="J63" s="668" t="s">
        <v>393</v>
      </c>
      <c r="K63" s="668" t="s">
        <v>679</v>
      </c>
      <c r="L63" s="766">
        <v>4</v>
      </c>
      <c r="M63" s="766"/>
      <c r="N63" s="482">
        <v>41901</v>
      </c>
    </row>
    <row r="64" spans="1:14">
      <c r="A64" s="668" t="s">
        <v>1253</v>
      </c>
      <c r="B64" s="666" t="s">
        <v>269</v>
      </c>
      <c r="C64" s="758">
        <v>41897</v>
      </c>
      <c r="D64" s="758">
        <v>41897</v>
      </c>
      <c r="E64" s="667" t="s">
        <v>175</v>
      </c>
      <c r="F64" s="665" t="s">
        <v>1028</v>
      </c>
      <c r="G64" s="673" t="s">
        <v>1034</v>
      </c>
      <c r="H64" s="268">
        <v>3.2</v>
      </c>
      <c r="I64" s="486">
        <v>3.2</v>
      </c>
      <c r="J64" s="665"/>
      <c r="K64" s="668" t="s">
        <v>671</v>
      </c>
      <c r="L64" s="767">
        <v>0.1</v>
      </c>
      <c r="M64" s="767"/>
      <c r="N64" s="482">
        <v>41915</v>
      </c>
    </row>
    <row r="65" spans="1:14">
      <c r="A65" s="668" t="s">
        <v>1253</v>
      </c>
      <c r="B65" s="666" t="s">
        <v>269</v>
      </c>
      <c r="C65" s="758">
        <v>41897</v>
      </c>
      <c r="D65" s="758">
        <v>41897</v>
      </c>
      <c r="E65" s="667" t="s">
        <v>175</v>
      </c>
      <c r="F65" s="665" t="s">
        <v>1028</v>
      </c>
      <c r="G65" s="673" t="s">
        <v>1034</v>
      </c>
      <c r="H65" s="268">
        <v>3.5</v>
      </c>
      <c r="I65" s="486">
        <v>3.5</v>
      </c>
      <c r="J65" s="665"/>
      <c r="K65" s="668" t="s">
        <v>671</v>
      </c>
      <c r="L65" s="767">
        <v>0.1</v>
      </c>
      <c r="M65" s="767"/>
      <c r="N65" s="482">
        <v>41915</v>
      </c>
    </row>
    <row r="66" spans="1:14">
      <c r="A66" s="668" t="s">
        <v>1254</v>
      </c>
      <c r="B66" s="666" t="s">
        <v>1036</v>
      </c>
      <c r="C66" s="758">
        <v>41897</v>
      </c>
      <c r="D66" s="758">
        <v>41897</v>
      </c>
      <c r="E66" s="667" t="s">
        <v>197</v>
      </c>
      <c r="F66" s="668" t="s">
        <v>1028</v>
      </c>
      <c r="G66" s="667" t="s">
        <v>640</v>
      </c>
      <c r="H66" s="668">
        <v>187</v>
      </c>
      <c r="I66" s="666">
        <v>187</v>
      </c>
      <c r="J66" s="668"/>
      <c r="K66" s="395" t="s">
        <v>671</v>
      </c>
      <c r="L66" s="766">
        <v>6</v>
      </c>
      <c r="M66" s="766">
        <v>42</v>
      </c>
      <c r="N66" s="482">
        <v>41912</v>
      </c>
    </row>
    <row r="67" spans="1:14">
      <c r="A67" s="668" t="s">
        <v>1254</v>
      </c>
      <c r="B67" s="666" t="s">
        <v>1036</v>
      </c>
      <c r="C67" s="758">
        <v>41897</v>
      </c>
      <c r="D67" s="758">
        <v>41897</v>
      </c>
      <c r="E67" s="668" t="s">
        <v>179</v>
      </c>
      <c r="F67" s="668" t="s">
        <v>1028</v>
      </c>
      <c r="G67" s="668" t="s">
        <v>1029</v>
      </c>
      <c r="H67" s="668">
        <v>39</v>
      </c>
      <c r="I67" s="666">
        <v>39</v>
      </c>
      <c r="J67" s="668"/>
      <c r="K67" s="668" t="s">
        <v>671</v>
      </c>
      <c r="L67" s="766">
        <v>2</v>
      </c>
      <c r="M67" s="766">
        <v>8</v>
      </c>
      <c r="N67" s="482">
        <v>41904</v>
      </c>
    </row>
    <row r="68" spans="1:14">
      <c r="A68" s="668" t="s">
        <v>1254</v>
      </c>
      <c r="B68" s="666" t="s">
        <v>1036</v>
      </c>
      <c r="C68" s="758">
        <v>41897</v>
      </c>
      <c r="D68" s="758">
        <v>41897</v>
      </c>
      <c r="E68" s="668" t="s">
        <v>225</v>
      </c>
      <c r="F68" s="668" t="s">
        <v>1028</v>
      </c>
      <c r="G68" s="668" t="s">
        <v>639</v>
      </c>
      <c r="H68" s="668">
        <v>34</v>
      </c>
      <c r="I68" s="666">
        <v>34</v>
      </c>
      <c r="J68" s="668" t="s">
        <v>1031</v>
      </c>
      <c r="K68" s="395" t="s">
        <v>671</v>
      </c>
      <c r="L68" s="766">
        <v>5</v>
      </c>
      <c r="M68" s="766">
        <v>35</v>
      </c>
      <c r="N68" s="482">
        <v>41900</v>
      </c>
    </row>
    <row r="69" spans="1:14">
      <c r="A69" s="668" t="s">
        <v>1254</v>
      </c>
      <c r="B69" s="666" t="s">
        <v>1036</v>
      </c>
      <c r="C69" s="758">
        <v>41897</v>
      </c>
      <c r="D69" s="758">
        <v>41897</v>
      </c>
      <c r="E69" s="668" t="s">
        <v>173</v>
      </c>
      <c r="F69" s="668" t="s">
        <v>1028</v>
      </c>
      <c r="G69" s="667" t="s">
        <v>641</v>
      </c>
      <c r="H69" s="668">
        <v>21</v>
      </c>
      <c r="I69" s="666">
        <v>21</v>
      </c>
      <c r="J69" s="668"/>
      <c r="K69" s="668" t="s">
        <v>671</v>
      </c>
      <c r="L69" s="766">
        <v>2</v>
      </c>
      <c r="M69" s="766">
        <v>8</v>
      </c>
      <c r="N69" s="482">
        <v>41912</v>
      </c>
    </row>
    <row r="70" spans="1:14">
      <c r="A70" s="668" t="s">
        <v>1254</v>
      </c>
      <c r="B70" s="666" t="s">
        <v>1036</v>
      </c>
      <c r="C70" s="758">
        <v>41897</v>
      </c>
      <c r="D70" s="758">
        <v>41897</v>
      </c>
      <c r="E70" s="670" t="s">
        <v>174</v>
      </c>
      <c r="F70" s="668" t="s">
        <v>1028</v>
      </c>
      <c r="G70" s="667" t="s">
        <v>641</v>
      </c>
      <c r="H70" s="671">
        <v>2</v>
      </c>
      <c r="I70" s="670"/>
      <c r="J70" s="395" t="s">
        <v>1033</v>
      </c>
      <c r="K70" s="668" t="s">
        <v>671</v>
      </c>
      <c r="L70" s="767">
        <v>2</v>
      </c>
      <c r="M70" s="767">
        <v>8</v>
      </c>
      <c r="N70" s="482">
        <v>41912</v>
      </c>
    </row>
    <row r="71" spans="1:14">
      <c r="A71" s="668" t="s">
        <v>1254</v>
      </c>
      <c r="B71" s="666" t="s">
        <v>1036</v>
      </c>
      <c r="C71" s="758">
        <v>41897</v>
      </c>
      <c r="D71" s="758">
        <v>41897</v>
      </c>
      <c r="E71" s="668" t="s">
        <v>178</v>
      </c>
      <c r="F71" s="668" t="s">
        <v>1028</v>
      </c>
      <c r="G71" s="668" t="s">
        <v>1032</v>
      </c>
      <c r="H71" s="371">
        <v>9.1999999999999993</v>
      </c>
      <c r="I71" s="485">
        <v>9.1999999999999993</v>
      </c>
      <c r="J71" s="668"/>
      <c r="K71" s="668" t="s">
        <v>679</v>
      </c>
      <c r="L71" s="766">
        <v>4</v>
      </c>
      <c r="M71" s="766"/>
      <c r="N71" s="482">
        <v>41901</v>
      </c>
    </row>
    <row r="72" spans="1:14">
      <c r="A72" s="668" t="s">
        <v>1274</v>
      </c>
      <c r="B72" s="666" t="s">
        <v>269</v>
      </c>
      <c r="C72" s="758">
        <v>41928</v>
      </c>
      <c r="D72" s="758">
        <v>41928</v>
      </c>
      <c r="E72" s="667" t="s">
        <v>197</v>
      </c>
      <c r="F72" s="668" t="s">
        <v>1028</v>
      </c>
      <c r="G72" s="667" t="s">
        <v>640</v>
      </c>
      <c r="H72" s="668">
        <v>191</v>
      </c>
      <c r="I72" s="666">
        <v>191</v>
      </c>
      <c r="J72" s="668"/>
      <c r="K72" s="395" t="s">
        <v>671</v>
      </c>
      <c r="L72" s="766">
        <v>6</v>
      </c>
      <c r="M72" s="766">
        <v>42</v>
      </c>
      <c r="N72" s="482">
        <v>41922</v>
      </c>
    </row>
    <row r="73" spans="1:14">
      <c r="A73" s="668" t="s">
        <v>1274</v>
      </c>
      <c r="B73" s="666" t="s">
        <v>269</v>
      </c>
      <c r="C73" s="758">
        <v>41928</v>
      </c>
      <c r="D73" s="758">
        <v>41928</v>
      </c>
      <c r="E73" s="668" t="s">
        <v>179</v>
      </c>
      <c r="F73" s="668" t="s">
        <v>1028</v>
      </c>
      <c r="G73" s="668" t="s">
        <v>1029</v>
      </c>
      <c r="H73" s="668">
        <v>39</v>
      </c>
      <c r="I73" s="666">
        <v>39</v>
      </c>
      <c r="J73" s="668"/>
      <c r="K73" s="668" t="s">
        <v>671</v>
      </c>
      <c r="L73" s="766">
        <v>2</v>
      </c>
      <c r="M73" s="766">
        <v>8</v>
      </c>
      <c r="N73" s="482">
        <v>41920</v>
      </c>
    </row>
    <row r="74" spans="1:14">
      <c r="A74" s="668" t="s">
        <v>1274</v>
      </c>
      <c r="B74" s="666" t="s">
        <v>269</v>
      </c>
      <c r="C74" s="758">
        <v>41928</v>
      </c>
      <c r="D74" s="758">
        <v>41928</v>
      </c>
      <c r="E74" s="668" t="s">
        <v>225</v>
      </c>
      <c r="F74" s="668" t="s">
        <v>1028</v>
      </c>
      <c r="G74" s="668" t="s">
        <v>639</v>
      </c>
      <c r="H74" s="668">
        <v>37</v>
      </c>
      <c r="I74" s="666">
        <v>37</v>
      </c>
      <c r="J74" s="668"/>
      <c r="K74" s="395" t="s">
        <v>671</v>
      </c>
      <c r="L74" s="766">
        <v>5</v>
      </c>
      <c r="M74" s="766">
        <v>35</v>
      </c>
      <c r="N74" s="482">
        <v>41927</v>
      </c>
    </row>
    <row r="75" spans="1:14">
      <c r="A75" s="668" t="s">
        <v>1274</v>
      </c>
      <c r="B75" s="666" t="s">
        <v>269</v>
      </c>
      <c r="C75" s="758">
        <v>41928</v>
      </c>
      <c r="D75" s="758">
        <v>41928</v>
      </c>
      <c r="E75" s="668" t="s">
        <v>173</v>
      </c>
      <c r="F75" s="668" t="s">
        <v>1028</v>
      </c>
      <c r="G75" s="667" t="s">
        <v>641</v>
      </c>
      <c r="H75" s="668">
        <v>25</v>
      </c>
      <c r="I75" s="666">
        <v>25</v>
      </c>
      <c r="J75" s="668"/>
      <c r="K75" s="668" t="s">
        <v>671</v>
      </c>
      <c r="L75" s="766">
        <v>2</v>
      </c>
      <c r="M75" s="766">
        <v>8</v>
      </c>
      <c r="N75" s="482">
        <v>41922</v>
      </c>
    </row>
    <row r="76" spans="1:14">
      <c r="A76" s="668" t="s">
        <v>1274</v>
      </c>
      <c r="B76" s="666" t="s">
        <v>269</v>
      </c>
      <c r="C76" s="758">
        <v>41928</v>
      </c>
      <c r="D76" s="758">
        <v>41928</v>
      </c>
      <c r="E76" s="670" t="s">
        <v>174</v>
      </c>
      <c r="F76" s="668" t="s">
        <v>1028</v>
      </c>
      <c r="G76" s="667" t="s">
        <v>641</v>
      </c>
      <c r="H76" s="671">
        <v>8</v>
      </c>
      <c r="I76" s="670">
        <v>8</v>
      </c>
      <c r="J76" s="395" t="s">
        <v>1031</v>
      </c>
      <c r="K76" s="668" t="s">
        <v>671</v>
      </c>
      <c r="L76" s="767">
        <v>2</v>
      </c>
      <c r="M76" s="767">
        <v>8</v>
      </c>
      <c r="N76" s="482">
        <v>41922</v>
      </c>
    </row>
    <row r="77" spans="1:14">
      <c r="A77" s="668" t="s">
        <v>1274</v>
      </c>
      <c r="B77" s="666" t="s">
        <v>269</v>
      </c>
      <c r="C77" s="758">
        <v>41928</v>
      </c>
      <c r="D77" s="758">
        <v>41928</v>
      </c>
      <c r="E77" s="668" t="s">
        <v>178</v>
      </c>
      <c r="F77" s="668" t="s">
        <v>1028</v>
      </c>
      <c r="G77" s="668" t="s">
        <v>1032</v>
      </c>
      <c r="H77" s="371">
        <v>5.6</v>
      </c>
      <c r="I77" s="485">
        <v>5.6</v>
      </c>
      <c r="J77" s="668"/>
      <c r="K77" s="668" t="s">
        <v>679</v>
      </c>
      <c r="L77" s="766">
        <v>4</v>
      </c>
      <c r="M77" s="766"/>
      <c r="N77" s="482">
        <v>41926</v>
      </c>
    </row>
    <row r="78" spans="1:14">
      <c r="A78" s="668" t="s">
        <v>1274</v>
      </c>
      <c r="B78" s="666" t="s">
        <v>269</v>
      </c>
      <c r="C78" s="758">
        <v>41928</v>
      </c>
      <c r="D78" s="758">
        <v>41928</v>
      </c>
      <c r="E78" s="667" t="s">
        <v>175</v>
      </c>
      <c r="F78" s="665" t="s">
        <v>1028</v>
      </c>
      <c r="G78" s="673" t="s">
        <v>1034</v>
      </c>
      <c r="H78" s="268">
        <v>1.8</v>
      </c>
      <c r="I78" s="486">
        <v>1.8</v>
      </c>
      <c r="J78" s="665"/>
      <c r="K78" s="668" t="s">
        <v>671</v>
      </c>
      <c r="L78" s="767">
        <v>0.1</v>
      </c>
      <c r="M78" s="767"/>
      <c r="N78" s="482">
        <v>41935</v>
      </c>
    </row>
    <row r="79" spans="1:14">
      <c r="A79" s="668" t="s">
        <v>1274</v>
      </c>
      <c r="B79" s="666" t="s">
        <v>269</v>
      </c>
      <c r="C79" s="758">
        <v>41928</v>
      </c>
      <c r="D79" s="758">
        <v>41928</v>
      </c>
      <c r="E79" s="667" t="s">
        <v>175</v>
      </c>
      <c r="F79" s="665" t="s">
        <v>1028</v>
      </c>
      <c r="G79" s="673" t="s">
        <v>1034</v>
      </c>
      <c r="H79" s="268">
        <v>2.5</v>
      </c>
      <c r="I79" s="486">
        <v>2.5</v>
      </c>
      <c r="J79" s="665"/>
      <c r="K79" s="668" t="s">
        <v>671</v>
      </c>
      <c r="L79" s="767">
        <v>0.1</v>
      </c>
      <c r="M79" s="767"/>
      <c r="N79" s="482">
        <v>41935</v>
      </c>
    </row>
    <row r="80" spans="1:14">
      <c r="A80" s="668" t="s">
        <v>1275</v>
      </c>
      <c r="B80" s="666" t="s">
        <v>1036</v>
      </c>
      <c r="C80" s="758">
        <v>41928</v>
      </c>
      <c r="D80" s="758">
        <v>41928</v>
      </c>
      <c r="E80" s="667" t="s">
        <v>197</v>
      </c>
      <c r="F80" s="668" t="s">
        <v>1028</v>
      </c>
      <c r="G80" s="667" t="s">
        <v>640</v>
      </c>
      <c r="H80" s="668">
        <v>232</v>
      </c>
      <c r="I80" s="666">
        <v>232</v>
      </c>
      <c r="J80" s="668"/>
      <c r="K80" s="395" t="s">
        <v>671</v>
      </c>
      <c r="L80" s="766">
        <v>6</v>
      </c>
      <c r="M80" s="766">
        <v>42</v>
      </c>
      <c r="N80" s="482">
        <v>41922</v>
      </c>
    </row>
    <row r="81" spans="1:14">
      <c r="A81" s="668" t="s">
        <v>1275</v>
      </c>
      <c r="B81" s="666" t="s">
        <v>1036</v>
      </c>
      <c r="C81" s="758">
        <v>41928</v>
      </c>
      <c r="D81" s="758">
        <v>41928</v>
      </c>
      <c r="E81" s="668" t="s">
        <v>179</v>
      </c>
      <c r="F81" s="668" t="s">
        <v>1028</v>
      </c>
      <c r="G81" s="668" t="s">
        <v>1029</v>
      </c>
      <c r="H81" s="668">
        <v>38</v>
      </c>
      <c r="I81" s="666">
        <v>38</v>
      </c>
      <c r="J81" s="668"/>
      <c r="K81" s="668" t="s">
        <v>671</v>
      </c>
      <c r="L81" s="766">
        <v>2</v>
      </c>
      <c r="M81" s="766">
        <v>8</v>
      </c>
      <c r="N81" s="482">
        <v>41920</v>
      </c>
    </row>
    <row r="82" spans="1:14">
      <c r="A82" s="668" t="s">
        <v>1275</v>
      </c>
      <c r="B82" s="666" t="s">
        <v>1036</v>
      </c>
      <c r="C82" s="758">
        <v>41928</v>
      </c>
      <c r="D82" s="758">
        <v>41928</v>
      </c>
      <c r="E82" s="668" t="s">
        <v>225</v>
      </c>
      <c r="F82" s="668" t="s">
        <v>1028</v>
      </c>
      <c r="G82" s="668" t="s">
        <v>639</v>
      </c>
      <c r="H82" s="668">
        <v>38</v>
      </c>
      <c r="I82" s="666">
        <v>38</v>
      </c>
      <c r="J82" s="668"/>
      <c r="K82" s="395" t="s">
        <v>671</v>
      </c>
      <c r="L82" s="766">
        <v>5</v>
      </c>
      <c r="M82" s="766">
        <v>35</v>
      </c>
      <c r="N82" s="482">
        <v>41927</v>
      </c>
    </row>
    <row r="83" spans="1:14">
      <c r="A83" s="668" t="s">
        <v>1275</v>
      </c>
      <c r="B83" s="666" t="s">
        <v>1036</v>
      </c>
      <c r="C83" s="758">
        <v>41928</v>
      </c>
      <c r="D83" s="758">
        <v>41928</v>
      </c>
      <c r="E83" s="668" t="s">
        <v>173</v>
      </c>
      <c r="F83" s="668" t="s">
        <v>1028</v>
      </c>
      <c r="G83" s="667" t="s">
        <v>641</v>
      </c>
      <c r="H83" s="668">
        <v>26</v>
      </c>
      <c r="I83" s="666">
        <v>26</v>
      </c>
      <c r="J83" s="668"/>
      <c r="K83" s="668" t="s">
        <v>671</v>
      </c>
      <c r="L83" s="766">
        <v>2</v>
      </c>
      <c r="M83" s="766">
        <v>8</v>
      </c>
      <c r="N83" s="482">
        <v>41922</v>
      </c>
    </row>
    <row r="84" spans="1:14">
      <c r="A84" s="668" t="s">
        <v>1275</v>
      </c>
      <c r="B84" s="666" t="s">
        <v>1036</v>
      </c>
      <c r="C84" s="758">
        <v>41928</v>
      </c>
      <c r="D84" s="758">
        <v>41928</v>
      </c>
      <c r="E84" s="670" t="s">
        <v>174</v>
      </c>
      <c r="F84" s="668" t="s">
        <v>1028</v>
      </c>
      <c r="G84" s="667" t="s">
        <v>641</v>
      </c>
      <c r="H84" s="671">
        <v>2</v>
      </c>
      <c r="I84" s="670">
        <v>2</v>
      </c>
      <c r="J84" s="395" t="s">
        <v>1031</v>
      </c>
      <c r="K84" s="668" t="s">
        <v>671</v>
      </c>
      <c r="L84" s="767">
        <v>2</v>
      </c>
      <c r="M84" s="767">
        <v>8</v>
      </c>
      <c r="N84" s="482">
        <v>41922</v>
      </c>
    </row>
    <row r="85" spans="1:14">
      <c r="A85" s="668" t="s">
        <v>1275</v>
      </c>
      <c r="B85" s="666" t="s">
        <v>1036</v>
      </c>
      <c r="C85" s="758">
        <v>41928</v>
      </c>
      <c r="D85" s="758">
        <v>41928</v>
      </c>
      <c r="E85" s="668" t="s">
        <v>178</v>
      </c>
      <c r="F85" s="668" t="s">
        <v>1028</v>
      </c>
      <c r="G85" s="668" t="s">
        <v>1032</v>
      </c>
      <c r="H85" s="371">
        <v>5.6</v>
      </c>
      <c r="I85" s="485">
        <v>5.6</v>
      </c>
      <c r="J85" s="668"/>
      <c r="K85" s="668" t="s">
        <v>679</v>
      </c>
      <c r="L85" s="766">
        <v>4</v>
      </c>
      <c r="M85" s="766"/>
      <c r="N85" s="482">
        <v>41926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9"/>
  <sheetViews>
    <sheetView topLeftCell="A71" workbookViewId="0">
      <selection activeCell="A91" sqref="A91:E105"/>
    </sheetView>
  </sheetViews>
  <sheetFormatPr defaultRowHeight="14"/>
  <cols>
    <col min="1" max="1" width="16.453125" customWidth="1"/>
    <col min="2" max="2" width="12.36328125" customWidth="1"/>
    <col min="3" max="3" width="5.54296875" customWidth="1"/>
    <col min="4" max="4" width="7" customWidth="1"/>
    <col min="5" max="5" width="7.08984375" customWidth="1"/>
    <col min="6" max="11" width="5" customWidth="1"/>
    <col min="12" max="13" width="5.54296875" customWidth="1"/>
    <col min="14" max="21" width="5" customWidth="1"/>
    <col min="22" max="22" width="5" bestFit="1" customWidth="1"/>
    <col min="23" max="23" width="5" customWidth="1"/>
    <col min="24" max="26" width="5.54296875" bestFit="1" customWidth="1"/>
    <col min="27" max="27" width="8.54296875" customWidth="1"/>
    <col min="30" max="30" width="15.6328125" customWidth="1"/>
    <col min="31" max="31" width="13" customWidth="1"/>
  </cols>
  <sheetData>
    <row r="1" spans="1:33" ht="15.5">
      <c r="A1" s="1070" t="s">
        <v>1427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1"/>
      <c r="N1" s="1071"/>
      <c r="O1" s="1071"/>
      <c r="P1" s="1071"/>
      <c r="Q1" s="1071"/>
      <c r="R1" s="1071"/>
      <c r="S1" s="1071"/>
      <c r="T1" s="1071"/>
      <c r="U1" s="1071"/>
      <c r="V1" s="1071"/>
      <c r="W1" s="1071"/>
      <c r="X1" s="1071"/>
      <c r="Y1" s="1071"/>
      <c r="Z1" s="1071"/>
      <c r="AA1" s="1071"/>
      <c r="AE1" s="802"/>
      <c r="AF1" s="51"/>
      <c r="AG1" s="51"/>
    </row>
    <row r="2" spans="1:33">
      <c r="A2" s="1072" t="s">
        <v>9</v>
      </c>
      <c r="B2" s="1074" t="s">
        <v>10</v>
      </c>
      <c r="C2" s="1076" t="s">
        <v>104</v>
      </c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  <c r="Q2" s="1076"/>
      <c r="R2" s="1076"/>
      <c r="S2" s="1076"/>
      <c r="T2" s="1076"/>
      <c r="U2" s="1076"/>
      <c r="V2" s="1076"/>
      <c r="W2" s="1076"/>
      <c r="X2" s="1076"/>
      <c r="Y2" s="1076"/>
      <c r="Z2" s="1076"/>
      <c r="AA2" s="1076"/>
      <c r="AE2" s="803"/>
      <c r="AF2" s="51"/>
      <c r="AG2" s="51"/>
    </row>
    <row r="3" spans="1:33" ht="26">
      <c r="A3" s="1073"/>
      <c r="B3" s="1075"/>
      <c r="C3" s="158">
        <v>1991</v>
      </c>
      <c r="D3" s="158">
        <v>1992</v>
      </c>
      <c r="E3" s="158">
        <v>1993</v>
      </c>
      <c r="F3" s="158">
        <v>1994</v>
      </c>
      <c r="G3" s="158">
        <v>1995</v>
      </c>
      <c r="H3" s="158">
        <v>1996</v>
      </c>
      <c r="I3" s="158">
        <v>1997</v>
      </c>
      <c r="J3" s="158">
        <v>1998</v>
      </c>
      <c r="K3" s="158">
        <v>1999</v>
      </c>
      <c r="L3" s="158">
        <v>2000</v>
      </c>
      <c r="M3" s="158">
        <v>2001</v>
      </c>
      <c r="N3" s="158">
        <v>2002</v>
      </c>
      <c r="O3" s="158">
        <v>2003</v>
      </c>
      <c r="P3" s="158">
        <v>2004</v>
      </c>
      <c r="Q3" s="158">
        <v>2005</v>
      </c>
      <c r="R3" s="158">
        <v>2006</v>
      </c>
      <c r="S3" s="158">
        <v>2007</v>
      </c>
      <c r="T3" s="158">
        <v>2008</v>
      </c>
      <c r="U3" s="158">
        <v>2009</v>
      </c>
      <c r="V3" s="158">
        <v>2010</v>
      </c>
      <c r="W3" s="158">
        <v>2011</v>
      </c>
      <c r="X3" s="158">
        <v>2012</v>
      </c>
      <c r="Y3" s="158">
        <v>2013</v>
      </c>
      <c r="Z3" s="158">
        <v>2014</v>
      </c>
      <c r="AA3" s="12" t="s">
        <v>1206</v>
      </c>
      <c r="AB3" s="267" t="s">
        <v>1207</v>
      </c>
      <c r="AC3" s="253"/>
      <c r="AE3" s="804"/>
      <c r="AF3" s="51"/>
      <c r="AG3" s="51"/>
    </row>
    <row r="4" spans="1:33">
      <c r="A4" s="1064" t="s">
        <v>11</v>
      </c>
      <c r="B4" s="164" t="s">
        <v>106</v>
      </c>
      <c r="C4" s="100">
        <v>17.670000000000002</v>
      </c>
      <c r="D4" s="100">
        <v>26.03</v>
      </c>
      <c r="E4" s="100">
        <v>13.73</v>
      </c>
      <c r="F4" s="100">
        <v>29.68</v>
      </c>
      <c r="G4" s="100">
        <v>9.4</v>
      </c>
      <c r="H4" s="100">
        <v>17.100000000000001</v>
      </c>
      <c r="I4" s="100">
        <v>8.23</v>
      </c>
      <c r="J4" s="100">
        <v>4.9000000000000004</v>
      </c>
      <c r="K4" s="100">
        <v>6.2</v>
      </c>
      <c r="L4" s="163">
        <v>23.9</v>
      </c>
      <c r="M4" s="163">
        <v>24.6</v>
      </c>
      <c r="N4" s="163">
        <v>15.4</v>
      </c>
      <c r="O4" s="163">
        <v>14.8</v>
      </c>
      <c r="P4" s="163">
        <v>6.6</v>
      </c>
      <c r="Q4" s="163">
        <v>15.4</v>
      </c>
      <c r="R4" s="163">
        <v>9.1</v>
      </c>
      <c r="S4" s="163">
        <v>9.3000000000000007</v>
      </c>
      <c r="T4" s="163">
        <v>17.3</v>
      </c>
      <c r="U4" s="163">
        <v>12.5</v>
      </c>
      <c r="V4" s="163">
        <v>10.6</v>
      </c>
      <c r="W4" s="197">
        <v>10.8</v>
      </c>
      <c r="X4" s="197">
        <v>14.9</v>
      </c>
      <c r="Y4" s="197">
        <v>14.6</v>
      </c>
      <c r="Z4" s="197">
        <v>5</v>
      </c>
      <c r="AA4" s="13">
        <f>AVERAGE(C4:Z4)</f>
        <v>14.072500000000003</v>
      </c>
      <c r="AB4" s="254">
        <f>MEDIAN(C4:Y4)</f>
        <v>14.6</v>
      </c>
      <c r="AE4" s="800"/>
      <c r="AF4" s="51"/>
      <c r="AG4" s="51"/>
    </row>
    <row r="5" spans="1:33" hidden="1">
      <c r="A5" s="1065"/>
      <c r="B5" s="164" t="s">
        <v>107</v>
      </c>
      <c r="C5" s="100">
        <v>19.82</v>
      </c>
      <c r="D5" s="100">
        <v>15.51</v>
      </c>
      <c r="E5" s="100">
        <v>5.85</v>
      </c>
      <c r="F5" s="100">
        <v>17.02</v>
      </c>
      <c r="G5" s="100">
        <v>6.2</v>
      </c>
      <c r="H5" s="100">
        <v>10.3</v>
      </c>
      <c r="I5" s="100">
        <v>2.4300000000000002</v>
      </c>
      <c r="J5" s="100">
        <v>5.4</v>
      </c>
      <c r="K5" s="100">
        <v>5.5</v>
      </c>
      <c r="L5" s="163">
        <v>8.9</v>
      </c>
      <c r="M5" s="163">
        <v>6.3</v>
      </c>
      <c r="N5" s="163"/>
      <c r="O5" s="163"/>
      <c r="P5" s="163"/>
      <c r="Q5" s="163"/>
      <c r="R5" s="163"/>
      <c r="S5" s="163"/>
      <c r="T5" s="163"/>
      <c r="U5" s="163"/>
      <c r="V5" s="163"/>
      <c r="W5" s="197"/>
      <c r="X5" s="197"/>
      <c r="Y5" s="197"/>
      <c r="Z5" s="197"/>
      <c r="AA5" s="13">
        <f t="shared" ref="AA5:AA21" si="0">AVERAGE(C5:Y5)</f>
        <v>9.3845454545454565</v>
      </c>
      <c r="AB5" s="254">
        <f t="shared" ref="AB5:AB22" si="1">MEDIAN(C5:Y5)</f>
        <v>6.3</v>
      </c>
      <c r="AE5" s="803"/>
      <c r="AF5" s="51"/>
      <c r="AG5" s="51"/>
    </row>
    <row r="6" spans="1:33" ht="14.25" hidden="1" customHeight="1">
      <c r="A6" s="1066"/>
      <c r="B6" s="47" t="s">
        <v>105</v>
      </c>
      <c r="C6" s="165">
        <f t="shared" ref="C6:J6" si="2">AVERAGE(C4:C5)</f>
        <v>18.745000000000001</v>
      </c>
      <c r="D6" s="165">
        <f t="shared" si="2"/>
        <v>20.77</v>
      </c>
      <c r="E6" s="165">
        <f t="shared" si="2"/>
        <v>9.7899999999999991</v>
      </c>
      <c r="F6" s="165">
        <f t="shared" si="2"/>
        <v>23.35</v>
      </c>
      <c r="G6" s="165">
        <f t="shared" si="2"/>
        <v>7.8000000000000007</v>
      </c>
      <c r="H6" s="165">
        <f t="shared" si="2"/>
        <v>13.700000000000001</v>
      </c>
      <c r="I6" s="165">
        <f t="shared" si="2"/>
        <v>5.33</v>
      </c>
      <c r="J6" s="165">
        <f t="shared" si="2"/>
        <v>5.15</v>
      </c>
      <c r="K6" s="165">
        <f>AVERAGE(K4:K5)</f>
        <v>5.85</v>
      </c>
      <c r="L6" s="165">
        <f>AVERAGE(L4:L5)</f>
        <v>16.399999999999999</v>
      </c>
      <c r="M6" s="165">
        <f>AVERAGE(M4:M5)</f>
        <v>15.450000000000001</v>
      </c>
      <c r="N6" s="165">
        <f>AVERAGE(N4:N5)</f>
        <v>15.4</v>
      </c>
      <c r="O6" s="165">
        <f t="shared" ref="O6:T6" si="3">AVERAGE(O4:O5)</f>
        <v>14.8</v>
      </c>
      <c r="P6" s="165">
        <f t="shared" si="3"/>
        <v>6.6</v>
      </c>
      <c r="Q6" s="165">
        <f t="shared" si="3"/>
        <v>15.4</v>
      </c>
      <c r="R6" s="165">
        <f t="shared" si="3"/>
        <v>9.1</v>
      </c>
      <c r="S6" s="165">
        <f t="shared" si="3"/>
        <v>9.3000000000000007</v>
      </c>
      <c r="T6" s="165">
        <f t="shared" si="3"/>
        <v>17.3</v>
      </c>
      <c r="U6" s="165">
        <f t="shared" ref="U6:Z6" si="4">AVERAGE(U4:U5)</f>
        <v>12.5</v>
      </c>
      <c r="V6" s="165">
        <f t="shared" si="4"/>
        <v>10.6</v>
      </c>
      <c r="W6" s="165">
        <f t="shared" si="4"/>
        <v>10.8</v>
      </c>
      <c r="X6" s="165">
        <f t="shared" si="4"/>
        <v>14.9</v>
      </c>
      <c r="Y6" s="165">
        <f t="shared" si="4"/>
        <v>14.6</v>
      </c>
      <c r="Z6" s="165">
        <f t="shared" si="4"/>
        <v>5</v>
      </c>
      <c r="AA6" s="13">
        <f t="shared" si="0"/>
        <v>12.766739130434782</v>
      </c>
      <c r="AB6" s="254">
        <f t="shared" si="1"/>
        <v>13.700000000000001</v>
      </c>
      <c r="AE6" s="82"/>
      <c r="AF6" s="51"/>
      <c r="AG6" s="51"/>
    </row>
    <row r="7" spans="1:33" ht="14.25" customHeight="1">
      <c r="A7" s="1067" t="s">
        <v>537</v>
      </c>
      <c r="B7" s="301" t="s">
        <v>106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>
        <v>491</v>
      </c>
      <c r="Y7" s="157">
        <v>782</v>
      </c>
      <c r="Z7" s="157">
        <v>677</v>
      </c>
      <c r="AA7" s="13">
        <f t="shared" si="0"/>
        <v>636.5</v>
      </c>
      <c r="AB7" s="254">
        <f t="shared" si="1"/>
        <v>636.5</v>
      </c>
      <c r="AE7" s="82"/>
      <c r="AF7" s="51"/>
      <c r="AG7" s="51"/>
    </row>
    <row r="8" spans="1:33" ht="14.25" customHeight="1">
      <c r="A8" s="1068"/>
      <c r="B8" s="301" t="s">
        <v>272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>
        <v>516</v>
      </c>
      <c r="Y8" s="157">
        <v>721</v>
      </c>
      <c r="Z8" s="157">
        <v>728</v>
      </c>
      <c r="AA8" s="13">
        <f t="shared" si="0"/>
        <v>618.5</v>
      </c>
      <c r="AB8" s="254">
        <f t="shared" si="1"/>
        <v>618.5</v>
      </c>
      <c r="AE8" s="801"/>
      <c r="AF8" s="51"/>
      <c r="AG8" s="51"/>
    </row>
    <row r="9" spans="1:33" ht="14.25" customHeight="1">
      <c r="A9" s="1069"/>
      <c r="B9" s="301" t="s">
        <v>105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>
        <f>AVERAGE(X7:X8)</f>
        <v>503.5</v>
      </c>
      <c r="Y9" s="157">
        <f>AVERAGE(Y7:Y8)</f>
        <v>751.5</v>
      </c>
      <c r="Z9" s="157">
        <f>AVERAGE(Z7:Z8)</f>
        <v>702.5</v>
      </c>
      <c r="AA9" s="13">
        <f t="shared" si="0"/>
        <v>627.5</v>
      </c>
      <c r="AB9" s="254">
        <f t="shared" si="1"/>
        <v>627.5</v>
      </c>
      <c r="AE9" s="801"/>
      <c r="AF9" s="51"/>
      <c r="AG9" s="51"/>
    </row>
    <row r="10" spans="1:33">
      <c r="A10" s="1061" t="s">
        <v>12</v>
      </c>
      <c r="B10" s="164" t="s">
        <v>106</v>
      </c>
      <c r="C10" s="158">
        <v>442</v>
      </c>
      <c r="D10" s="158">
        <v>289</v>
      </c>
      <c r="E10" s="158">
        <v>504</v>
      </c>
      <c r="F10" s="158">
        <v>382</v>
      </c>
      <c r="G10" s="158">
        <v>474</v>
      </c>
      <c r="H10" s="158">
        <v>578</v>
      </c>
      <c r="I10" s="158">
        <v>393</v>
      </c>
      <c r="J10" s="158">
        <v>388</v>
      </c>
      <c r="K10" s="158">
        <v>224</v>
      </c>
      <c r="L10" s="158">
        <v>431</v>
      </c>
      <c r="M10" s="158">
        <v>401</v>
      </c>
      <c r="N10" s="158">
        <v>289</v>
      </c>
      <c r="O10" s="158">
        <v>268</v>
      </c>
      <c r="P10" s="158">
        <v>268</v>
      </c>
      <c r="Q10" s="99">
        <v>193.23769230769227</v>
      </c>
      <c r="R10" s="99">
        <v>158.27857142857144</v>
      </c>
      <c r="S10" s="65">
        <v>221.96199999999999</v>
      </c>
      <c r="T10" s="65">
        <v>233</v>
      </c>
      <c r="U10" s="65">
        <v>291</v>
      </c>
      <c r="V10" s="65">
        <v>287</v>
      </c>
      <c r="W10" s="65">
        <v>158</v>
      </c>
      <c r="X10" s="65">
        <v>165</v>
      </c>
      <c r="Y10" s="65">
        <v>161</v>
      </c>
      <c r="Z10" s="65">
        <v>307</v>
      </c>
      <c r="AA10" s="13">
        <f>AVERAGE(C10:Z10)</f>
        <v>312.76992765567769</v>
      </c>
      <c r="AB10" s="254">
        <f t="shared" si="1"/>
        <v>289</v>
      </c>
      <c r="AE10" s="366"/>
      <c r="AF10" s="51"/>
      <c r="AG10" s="51"/>
    </row>
    <row r="11" spans="1:33" hidden="1">
      <c r="A11" s="1062"/>
      <c r="B11" s="164" t="s">
        <v>107</v>
      </c>
      <c r="C11" s="158">
        <v>381</v>
      </c>
      <c r="D11" s="158">
        <v>282</v>
      </c>
      <c r="E11" s="158">
        <v>451</v>
      </c>
      <c r="F11" s="158">
        <v>356</v>
      </c>
      <c r="G11" s="158">
        <v>502</v>
      </c>
      <c r="H11" s="158">
        <v>589</v>
      </c>
      <c r="I11" s="158">
        <v>365</v>
      </c>
      <c r="J11" s="158">
        <v>372</v>
      </c>
      <c r="K11" s="158">
        <v>220</v>
      </c>
      <c r="L11" s="158">
        <v>443</v>
      </c>
      <c r="M11" s="158">
        <v>395</v>
      </c>
      <c r="N11" s="158">
        <v>288</v>
      </c>
      <c r="O11" s="158">
        <v>271</v>
      </c>
      <c r="P11" s="158">
        <v>249</v>
      </c>
      <c r="Q11" s="99">
        <v>206.98615384615383</v>
      </c>
      <c r="R11" s="99">
        <v>149.7446153846154</v>
      </c>
      <c r="S11" s="65">
        <v>233.56642857142859</v>
      </c>
      <c r="T11" s="65"/>
      <c r="U11" s="65"/>
      <c r="V11" s="65"/>
      <c r="W11" s="65"/>
      <c r="X11" s="65"/>
      <c r="Y11" s="65"/>
      <c r="Z11" s="65"/>
      <c r="AA11" s="13">
        <f t="shared" si="0"/>
        <v>338.48807045895279</v>
      </c>
      <c r="AB11" s="254">
        <f t="shared" si="1"/>
        <v>356</v>
      </c>
      <c r="AE11" s="803"/>
      <c r="AF11" s="51"/>
      <c r="AG11" s="51"/>
    </row>
    <row r="12" spans="1:33">
      <c r="A12" s="1062"/>
      <c r="B12" s="164" t="s">
        <v>272</v>
      </c>
      <c r="C12" s="158">
        <v>341</v>
      </c>
      <c r="D12" s="158">
        <v>228</v>
      </c>
      <c r="E12" s="158">
        <v>333</v>
      </c>
      <c r="F12" s="158">
        <v>308</v>
      </c>
      <c r="G12" s="158">
        <v>503</v>
      </c>
      <c r="H12" s="158">
        <v>561</v>
      </c>
      <c r="I12" s="158">
        <v>341</v>
      </c>
      <c r="J12" s="158">
        <v>342</v>
      </c>
      <c r="K12" s="158">
        <v>231</v>
      </c>
      <c r="L12" s="158">
        <v>483</v>
      </c>
      <c r="M12" s="158">
        <v>390</v>
      </c>
      <c r="N12" s="158">
        <v>268</v>
      </c>
      <c r="O12" s="158">
        <v>259</v>
      </c>
      <c r="P12" s="158">
        <v>224</v>
      </c>
      <c r="Q12" s="99">
        <v>220.75615384615381</v>
      </c>
      <c r="R12" s="99">
        <v>151.27000000000001</v>
      </c>
      <c r="S12" s="65">
        <v>232.79071428571427</v>
      </c>
      <c r="T12" s="65">
        <v>230</v>
      </c>
      <c r="U12" s="65">
        <v>244</v>
      </c>
      <c r="V12" s="65">
        <v>222</v>
      </c>
      <c r="W12" s="65">
        <v>186</v>
      </c>
      <c r="X12" s="65">
        <v>102</v>
      </c>
      <c r="Y12" s="65">
        <v>144</v>
      </c>
      <c r="Z12" s="65">
        <v>274</v>
      </c>
      <c r="AA12" s="13">
        <f>AVERAGE(C12:Z12)</f>
        <v>284.11736950549454</v>
      </c>
      <c r="AB12" s="254">
        <f t="shared" si="1"/>
        <v>244</v>
      </c>
      <c r="AE12" s="804"/>
      <c r="AF12" s="51"/>
      <c r="AG12" s="51"/>
    </row>
    <row r="13" spans="1:33">
      <c r="A13" s="1063"/>
      <c r="B13" s="47" t="s">
        <v>105</v>
      </c>
      <c r="C13" s="166">
        <f t="shared" ref="C13:J13" si="5">AVERAGE(C10:C12)</f>
        <v>388</v>
      </c>
      <c r="D13" s="166">
        <f t="shared" si="5"/>
        <v>266.33333333333331</v>
      </c>
      <c r="E13" s="166">
        <f t="shared" si="5"/>
        <v>429.33333333333331</v>
      </c>
      <c r="F13" s="166">
        <f t="shared" si="5"/>
        <v>348.66666666666669</v>
      </c>
      <c r="G13" s="166">
        <f t="shared" si="5"/>
        <v>493</v>
      </c>
      <c r="H13" s="166">
        <f t="shared" si="5"/>
        <v>576</v>
      </c>
      <c r="I13" s="166">
        <f t="shared" si="5"/>
        <v>366.33333333333331</v>
      </c>
      <c r="J13" s="166">
        <f t="shared" si="5"/>
        <v>367.33333333333331</v>
      </c>
      <c r="K13" s="166">
        <f>AVERAGE(K10:K12)</f>
        <v>225</v>
      </c>
      <c r="L13" s="167">
        <v>441</v>
      </c>
      <c r="M13" s="167">
        <v>387</v>
      </c>
      <c r="N13" s="166">
        <f t="shared" ref="N13:Z13" si="6">AVERAGE(N10:N12)</f>
        <v>281.66666666666669</v>
      </c>
      <c r="O13" s="166">
        <f t="shared" si="6"/>
        <v>266</v>
      </c>
      <c r="P13" s="166">
        <f t="shared" si="6"/>
        <v>247</v>
      </c>
      <c r="Q13" s="166">
        <f t="shared" si="6"/>
        <v>206.99333333333331</v>
      </c>
      <c r="R13" s="166">
        <f t="shared" si="6"/>
        <v>153.09772893772893</v>
      </c>
      <c r="S13" s="166">
        <f t="shared" si="6"/>
        <v>229.4397142857143</v>
      </c>
      <c r="T13" s="166">
        <f t="shared" si="6"/>
        <v>231.5</v>
      </c>
      <c r="U13" s="166">
        <f t="shared" si="6"/>
        <v>267.5</v>
      </c>
      <c r="V13" s="166">
        <f t="shared" si="6"/>
        <v>254.5</v>
      </c>
      <c r="W13" s="166">
        <f t="shared" si="6"/>
        <v>172</v>
      </c>
      <c r="X13" s="166">
        <f t="shared" si="6"/>
        <v>133.5</v>
      </c>
      <c r="Y13" s="166">
        <f t="shared" si="6"/>
        <v>152.5</v>
      </c>
      <c r="Z13" s="166">
        <f t="shared" si="6"/>
        <v>290.5</v>
      </c>
      <c r="AA13" s="13">
        <f t="shared" si="0"/>
        <v>299.29119318362797</v>
      </c>
      <c r="AB13" s="254">
        <f t="shared" si="1"/>
        <v>266.33333333333331</v>
      </c>
      <c r="AE13" s="800"/>
      <c r="AF13" s="51"/>
      <c r="AG13" s="51"/>
    </row>
    <row r="14" spans="1:33">
      <c r="A14" s="1064" t="s">
        <v>13</v>
      </c>
      <c r="B14" s="164" t="s">
        <v>106</v>
      </c>
      <c r="C14" s="163">
        <v>144</v>
      </c>
      <c r="D14" s="163">
        <v>146</v>
      </c>
      <c r="E14" s="163">
        <v>175</v>
      </c>
      <c r="F14" s="163">
        <v>83</v>
      </c>
      <c r="G14" s="163">
        <v>34</v>
      </c>
      <c r="H14" s="163">
        <v>29</v>
      </c>
      <c r="I14" s="163">
        <v>38</v>
      </c>
      <c r="J14" s="163">
        <v>33</v>
      </c>
      <c r="K14" s="163">
        <v>34</v>
      </c>
      <c r="L14" s="163">
        <v>59</v>
      </c>
      <c r="M14" s="163">
        <v>42</v>
      </c>
      <c r="N14" s="163">
        <v>46</v>
      </c>
      <c r="O14" s="163">
        <v>79</v>
      </c>
      <c r="P14" s="163">
        <v>24</v>
      </c>
      <c r="Q14" s="99">
        <v>33.021419788316948</v>
      </c>
      <c r="R14" s="168">
        <f>AVERAGE(A14:Q14)</f>
        <v>66.601427985887796</v>
      </c>
      <c r="S14" s="64">
        <v>29.742840573556929</v>
      </c>
      <c r="T14" s="64">
        <v>39.799999999999997</v>
      </c>
      <c r="U14" s="64">
        <v>34.200000000000003</v>
      </c>
      <c r="V14" s="64">
        <v>28.3</v>
      </c>
      <c r="W14" s="64">
        <v>33.700000000000003</v>
      </c>
      <c r="X14" s="64">
        <v>53.4</v>
      </c>
      <c r="Y14" s="64">
        <v>71.400000000000006</v>
      </c>
      <c r="Z14" s="64">
        <v>25</v>
      </c>
      <c r="AA14" s="13">
        <f>AVERAGE(C14:Z14)</f>
        <v>57.548570347823414</v>
      </c>
      <c r="AB14" s="254">
        <f t="shared" si="1"/>
        <v>39.799999999999997</v>
      </c>
      <c r="AE14" s="803"/>
      <c r="AF14" s="51"/>
      <c r="AG14" s="51"/>
    </row>
    <row r="15" spans="1:33" hidden="1">
      <c r="A15" s="1065"/>
      <c r="B15" s="164" t="s">
        <v>107</v>
      </c>
      <c r="C15" s="163">
        <v>138</v>
      </c>
      <c r="D15" s="163">
        <v>140</v>
      </c>
      <c r="E15" s="163">
        <v>164</v>
      </c>
      <c r="F15" s="163">
        <v>79</v>
      </c>
      <c r="G15" s="163">
        <v>37</v>
      </c>
      <c r="H15" s="163">
        <v>33</v>
      </c>
      <c r="I15" s="163">
        <v>45</v>
      </c>
      <c r="J15" s="163">
        <v>40</v>
      </c>
      <c r="K15" s="163">
        <v>37</v>
      </c>
      <c r="L15" s="163">
        <v>57</v>
      </c>
      <c r="M15" s="163">
        <v>42</v>
      </c>
      <c r="N15" s="163">
        <v>49</v>
      </c>
      <c r="O15" s="163">
        <v>63</v>
      </c>
      <c r="P15" s="163">
        <v>27</v>
      </c>
      <c r="Q15" s="99">
        <v>34.148239344480501</v>
      </c>
      <c r="R15" s="168">
        <f>AVERAGE(A15:Q15)</f>
        <v>65.676549289632035</v>
      </c>
      <c r="S15" s="64">
        <v>31.47923603241675</v>
      </c>
      <c r="T15" s="64"/>
      <c r="U15" s="64"/>
      <c r="V15" s="64"/>
      <c r="W15" s="64"/>
      <c r="X15" s="64"/>
      <c r="Y15" s="64"/>
      <c r="Z15" s="64"/>
      <c r="AA15" s="13">
        <f t="shared" si="0"/>
        <v>63.664942627442905</v>
      </c>
      <c r="AB15" s="254">
        <f t="shared" si="1"/>
        <v>45</v>
      </c>
      <c r="AE15" s="82"/>
      <c r="AF15" s="51"/>
      <c r="AG15" s="51"/>
    </row>
    <row r="16" spans="1:33">
      <c r="A16" s="1065"/>
      <c r="B16" s="164" t="s">
        <v>272</v>
      </c>
      <c r="C16" s="163">
        <v>270</v>
      </c>
      <c r="D16" s="163">
        <v>201</v>
      </c>
      <c r="E16" s="163">
        <v>240</v>
      </c>
      <c r="F16" s="163">
        <v>99</v>
      </c>
      <c r="G16" s="163">
        <v>52</v>
      </c>
      <c r="H16" s="163">
        <v>66</v>
      </c>
      <c r="I16" s="163">
        <v>86</v>
      </c>
      <c r="J16" s="163">
        <v>69</v>
      </c>
      <c r="K16" s="163">
        <v>54</v>
      </c>
      <c r="L16" s="163">
        <v>56</v>
      </c>
      <c r="M16" s="163">
        <v>64</v>
      </c>
      <c r="N16" s="163">
        <v>56</v>
      </c>
      <c r="O16" s="163">
        <v>56</v>
      </c>
      <c r="P16" s="163">
        <v>44</v>
      </c>
      <c r="Q16" s="99">
        <v>47.091899981300472</v>
      </c>
      <c r="R16" s="168">
        <f>AVERAGE(A16:Q16)</f>
        <v>97.33945999875337</v>
      </c>
      <c r="S16" s="64">
        <v>30.821478699787626</v>
      </c>
      <c r="T16" s="64">
        <v>62.2</v>
      </c>
      <c r="U16" s="64">
        <v>35.299999999999997</v>
      </c>
      <c r="V16" s="64">
        <v>38.9</v>
      </c>
      <c r="W16" s="64">
        <v>47.9</v>
      </c>
      <c r="X16" s="64">
        <v>69.8</v>
      </c>
      <c r="Y16" s="64">
        <v>59.8</v>
      </c>
      <c r="Z16" s="64">
        <v>36</v>
      </c>
      <c r="AA16" s="13">
        <f>AVERAGE(C16:Z16)</f>
        <v>80.756368278326732</v>
      </c>
      <c r="AB16" s="254">
        <f t="shared" si="1"/>
        <v>59.8</v>
      </c>
      <c r="AE16" s="82"/>
      <c r="AF16" s="51"/>
      <c r="AG16" s="51"/>
    </row>
    <row r="17" spans="1:28">
      <c r="A17" s="1066"/>
      <c r="B17" s="47" t="s">
        <v>105</v>
      </c>
      <c r="C17" s="166">
        <f t="shared" ref="C17:J17" si="7">AVERAGE(C14:C16)</f>
        <v>184</v>
      </c>
      <c r="D17" s="166">
        <f t="shared" si="7"/>
        <v>162.33333333333334</v>
      </c>
      <c r="E17" s="166">
        <f t="shared" si="7"/>
        <v>193</v>
      </c>
      <c r="F17" s="166">
        <f t="shared" si="7"/>
        <v>87</v>
      </c>
      <c r="G17" s="166">
        <f t="shared" si="7"/>
        <v>41</v>
      </c>
      <c r="H17" s="166">
        <f t="shared" si="7"/>
        <v>42.666666666666664</v>
      </c>
      <c r="I17" s="166">
        <f t="shared" si="7"/>
        <v>56.333333333333336</v>
      </c>
      <c r="J17" s="166">
        <f t="shared" si="7"/>
        <v>47.333333333333336</v>
      </c>
      <c r="K17" s="166">
        <f>AVERAGE(K14:K16)</f>
        <v>41.666666666666664</v>
      </c>
      <c r="L17" s="167">
        <v>60</v>
      </c>
      <c r="M17" s="167">
        <v>50</v>
      </c>
      <c r="N17" s="166">
        <f t="shared" ref="N17:Z17" si="8">AVERAGE(N14:N16)</f>
        <v>50.333333333333336</v>
      </c>
      <c r="O17" s="166">
        <f t="shared" si="8"/>
        <v>66</v>
      </c>
      <c r="P17" s="166">
        <f t="shared" si="8"/>
        <v>31.666666666666668</v>
      </c>
      <c r="Q17" s="166">
        <f t="shared" si="8"/>
        <v>38.087186371365974</v>
      </c>
      <c r="R17" s="166">
        <f t="shared" si="8"/>
        <v>76.539145758091067</v>
      </c>
      <c r="S17" s="166">
        <f t="shared" si="8"/>
        <v>30.681185101920438</v>
      </c>
      <c r="T17" s="166">
        <f t="shared" si="8"/>
        <v>51</v>
      </c>
      <c r="U17" s="166">
        <f t="shared" si="8"/>
        <v>34.75</v>
      </c>
      <c r="V17" s="166">
        <f t="shared" si="8"/>
        <v>33.6</v>
      </c>
      <c r="W17" s="166">
        <f t="shared" si="8"/>
        <v>40.799999999999997</v>
      </c>
      <c r="X17" s="166">
        <f t="shared" si="8"/>
        <v>61.599999999999994</v>
      </c>
      <c r="Y17" s="166">
        <f t="shared" si="8"/>
        <v>65.599999999999994</v>
      </c>
      <c r="Z17" s="166">
        <f t="shared" si="8"/>
        <v>30.5</v>
      </c>
      <c r="AA17" s="13">
        <f t="shared" si="0"/>
        <v>67.216993502813509</v>
      </c>
      <c r="AB17" s="254">
        <f t="shared" si="1"/>
        <v>50.333333333333336</v>
      </c>
    </row>
    <row r="18" spans="1:28">
      <c r="A18" s="1064" t="s">
        <v>14</v>
      </c>
      <c r="B18" s="164" t="s">
        <v>106</v>
      </c>
      <c r="C18" s="163">
        <v>6</v>
      </c>
      <c r="D18" s="163">
        <v>7</v>
      </c>
      <c r="E18" s="163">
        <v>4</v>
      </c>
      <c r="F18" s="163">
        <v>9</v>
      </c>
      <c r="G18" s="163">
        <v>6</v>
      </c>
      <c r="H18" s="163">
        <v>4</v>
      </c>
      <c r="I18" s="163">
        <v>12</v>
      </c>
      <c r="J18" s="163">
        <v>6</v>
      </c>
      <c r="K18" s="163">
        <v>7</v>
      </c>
      <c r="L18" s="163">
        <v>6</v>
      </c>
      <c r="M18" s="163">
        <v>7</v>
      </c>
      <c r="N18" s="163">
        <v>5</v>
      </c>
      <c r="O18" s="163">
        <v>7</v>
      </c>
      <c r="P18" s="163">
        <v>3</v>
      </c>
      <c r="Q18" s="48">
        <v>5.4026666666666667</v>
      </c>
      <c r="R18" s="169">
        <f>AVERAGE(A18:Q18)</f>
        <v>6.2935111111111111</v>
      </c>
      <c r="S18" s="64">
        <v>5.7373968253968224</v>
      </c>
      <c r="T18" s="64">
        <v>11.2</v>
      </c>
      <c r="U18" s="64">
        <v>6.9</v>
      </c>
      <c r="V18" s="64">
        <v>7.3</v>
      </c>
      <c r="W18" s="64">
        <v>6.2</v>
      </c>
      <c r="X18" s="64">
        <v>6.4</v>
      </c>
      <c r="Y18" s="64">
        <v>7.1</v>
      </c>
      <c r="Z18" s="64">
        <v>5</v>
      </c>
      <c r="AA18" s="13">
        <f>AVERAGE(C18:Z18)</f>
        <v>6.522232275132275</v>
      </c>
      <c r="AB18" s="254">
        <f t="shared" si="1"/>
        <v>6.2935111111111111</v>
      </c>
    </row>
    <row r="19" spans="1:28" hidden="1">
      <c r="A19" s="1065"/>
      <c r="B19" s="164" t="s">
        <v>107</v>
      </c>
      <c r="C19" s="163">
        <v>8</v>
      </c>
      <c r="D19" s="163">
        <v>6</v>
      </c>
      <c r="E19" s="163">
        <v>6</v>
      </c>
      <c r="F19" s="163">
        <v>8</v>
      </c>
      <c r="G19" s="163">
        <v>7</v>
      </c>
      <c r="H19" s="163">
        <v>4</v>
      </c>
      <c r="I19" s="163">
        <v>15</v>
      </c>
      <c r="J19" s="163">
        <v>8</v>
      </c>
      <c r="K19" s="163">
        <v>9</v>
      </c>
      <c r="L19" s="163">
        <v>5</v>
      </c>
      <c r="M19" s="163">
        <v>7</v>
      </c>
      <c r="N19" s="163">
        <v>5</v>
      </c>
      <c r="O19" s="163">
        <v>6</v>
      </c>
      <c r="P19" s="163">
        <v>5</v>
      </c>
      <c r="Q19" s="48">
        <v>6.2253333333333343</v>
      </c>
      <c r="R19" s="169">
        <f>AVERAGE(A19:Q19)</f>
        <v>7.0150222222222229</v>
      </c>
      <c r="S19" s="64">
        <v>5.7020506912442395</v>
      </c>
      <c r="T19" s="64"/>
      <c r="U19" s="64"/>
      <c r="V19" s="64"/>
      <c r="W19" s="64"/>
      <c r="X19" s="64"/>
      <c r="Y19" s="64"/>
      <c r="Z19" s="64"/>
      <c r="AA19" s="13">
        <f t="shared" si="0"/>
        <v>6.9377886027529296</v>
      </c>
      <c r="AB19" s="254">
        <f t="shared" si="1"/>
        <v>6.2253333333333343</v>
      </c>
    </row>
    <row r="20" spans="1:28">
      <c r="A20" s="1065"/>
      <c r="B20" s="164" t="s">
        <v>272</v>
      </c>
      <c r="C20" s="163">
        <v>19</v>
      </c>
      <c r="D20" s="163">
        <v>8</v>
      </c>
      <c r="E20" s="163">
        <v>5</v>
      </c>
      <c r="F20" s="163">
        <v>9</v>
      </c>
      <c r="G20" s="163">
        <v>13</v>
      </c>
      <c r="H20" s="163">
        <v>7</v>
      </c>
      <c r="I20" s="163">
        <v>22</v>
      </c>
      <c r="J20" s="163">
        <v>12</v>
      </c>
      <c r="K20" s="163">
        <v>12</v>
      </c>
      <c r="L20" s="163">
        <v>8</v>
      </c>
      <c r="M20" s="163">
        <v>10</v>
      </c>
      <c r="N20" s="163">
        <v>5</v>
      </c>
      <c r="O20" s="163">
        <v>8</v>
      </c>
      <c r="P20" s="163">
        <v>9</v>
      </c>
      <c r="Q20" s="48">
        <v>7.4459215686274529</v>
      </c>
      <c r="R20" s="169">
        <f>AVERAGE(A20:Q20)</f>
        <v>10.296394771241831</v>
      </c>
      <c r="S20" s="64">
        <v>6.033309794757165</v>
      </c>
      <c r="T20" s="64">
        <v>20.9</v>
      </c>
      <c r="U20" s="64">
        <v>10</v>
      </c>
      <c r="V20" s="64">
        <v>8.9</v>
      </c>
      <c r="W20" s="64">
        <v>10.5</v>
      </c>
      <c r="X20" s="64">
        <v>13.4</v>
      </c>
      <c r="Y20" s="64">
        <v>10.7</v>
      </c>
      <c r="Z20" s="64">
        <v>10</v>
      </c>
      <c r="AA20" s="13">
        <f>AVERAGE(C20:Z20)</f>
        <v>10.632317755609437</v>
      </c>
      <c r="AB20" s="254">
        <f t="shared" si="1"/>
        <v>10</v>
      </c>
    </row>
    <row r="21" spans="1:28">
      <c r="A21" s="1066"/>
      <c r="B21" s="47" t="s">
        <v>105</v>
      </c>
      <c r="C21" s="166">
        <f t="shared" ref="C21:J21" si="9">AVERAGE(C18:C20)</f>
        <v>11</v>
      </c>
      <c r="D21" s="166">
        <f t="shared" si="9"/>
        <v>7</v>
      </c>
      <c r="E21" s="166">
        <f t="shared" si="9"/>
        <v>5</v>
      </c>
      <c r="F21" s="166">
        <f t="shared" si="9"/>
        <v>8.6666666666666661</v>
      </c>
      <c r="G21" s="166">
        <f t="shared" si="9"/>
        <v>8.6666666666666661</v>
      </c>
      <c r="H21" s="166">
        <f t="shared" si="9"/>
        <v>5</v>
      </c>
      <c r="I21" s="166">
        <f t="shared" si="9"/>
        <v>16.333333333333332</v>
      </c>
      <c r="J21" s="166">
        <f t="shared" si="9"/>
        <v>8.6666666666666661</v>
      </c>
      <c r="K21" s="166">
        <f>AVERAGE(K18:K20)</f>
        <v>9.3333333333333339</v>
      </c>
      <c r="L21" s="167">
        <v>6.4</v>
      </c>
      <c r="M21" s="167">
        <v>8</v>
      </c>
      <c r="N21" s="167">
        <f t="shared" ref="N21:Z21" si="10">AVERAGE(N18:N20)</f>
        <v>5</v>
      </c>
      <c r="O21" s="167">
        <f t="shared" si="10"/>
        <v>7</v>
      </c>
      <c r="P21" s="166">
        <f t="shared" si="10"/>
        <v>5.666666666666667</v>
      </c>
      <c r="Q21" s="166">
        <f t="shared" si="10"/>
        <v>6.3579738562091519</v>
      </c>
      <c r="R21" s="166">
        <f t="shared" si="10"/>
        <v>7.8683093681917216</v>
      </c>
      <c r="S21" s="166">
        <f t="shared" si="10"/>
        <v>5.824252437132742</v>
      </c>
      <c r="T21" s="166">
        <f t="shared" si="10"/>
        <v>16.049999999999997</v>
      </c>
      <c r="U21" s="166">
        <f t="shared" si="10"/>
        <v>8.4499999999999993</v>
      </c>
      <c r="V21" s="166">
        <f t="shared" si="10"/>
        <v>8.1</v>
      </c>
      <c r="W21" s="166">
        <f t="shared" si="10"/>
        <v>8.35</v>
      </c>
      <c r="X21" s="166">
        <f t="shared" si="10"/>
        <v>9.9</v>
      </c>
      <c r="Y21" s="166">
        <f t="shared" si="10"/>
        <v>8.8999999999999986</v>
      </c>
      <c r="Z21" s="166">
        <f t="shared" si="10"/>
        <v>7.5</v>
      </c>
      <c r="AA21" s="13">
        <f t="shared" si="0"/>
        <v>8.3275595215159548</v>
      </c>
      <c r="AB21" s="254">
        <f t="shared" si="1"/>
        <v>8.1</v>
      </c>
    </row>
    <row r="22" spans="1:28" ht="15">
      <c r="A22" s="14" t="s">
        <v>15</v>
      </c>
      <c r="B22" s="164" t="s">
        <v>106</v>
      </c>
      <c r="C22" s="163">
        <v>2.17</v>
      </c>
      <c r="D22" s="163">
        <v>2.1</v>
      </c>
      <c r="E22" s="163">
        <v>2.84</v>
      </c>
      <c r="F22" s="163">
        <v>1.79</v>
      </c>
      <c r="G22" s="163">
        <v>2.14</v>
      </c>
      <c r="H22" s="163">
        <v>2.5099999999999998</v>
      </c>
      <c r="I22" s="163">
        <v>1.7</v>
      </c>
      <c r="J22" s="163">
        <v>1.8</v>
      </c>
      <c r="K22" s="163">
        <v>1.8</v>
      </c>
      <c r="L22" s="163">
        <v>2.4</v>
      </c>
      <c r="M22" s="163">
        <v>2.2999999999999998</v>
      </c>
      <c r="N22" s="163">
        <v>3</v>
      </c>
      <c r="O22" s="163">
        <v>1.7</v>
      </c>
      <c r="P22" s="163">
        <v>2.6</v>
      </c>
      <c r="Q22" s="100">
        <v>2.0656249999999998</v>
      </c>
      <c r="R22" s="100">
        <v>2.4</v>
      </c>
      <c r="S22" s="100">
        <v>1.7</v>
      </c>
      <c r="T22" s="100">
        <v>2.4</v>
      </c>
      <c r="U22" s="100">
        <v>2.7</v>
      </c>
      <c r="V22" s="100">
        <v>1.7</v>
      </c>
      <c r="W22" s="100">
        <v>2.2000000000000002</v>
      </c>
      <c r="X22" s="100">
        <v>2.1800000000000002</v>
      </c>
      <c r="Y22" s="100">
        <v>1.86</v>
      </c>
      <c r="Z22" s="100">
        <v>1.98</v>
      </c>
      <c r="AA22" s="13">
        <f>AVERAGE(C22:Z22)</f>
        <v>2.1681510416666669</v>
      </c>
      <c r="AB22" s="254">
        <f t="shared" si="1"/>
        <v>2.17</v>
      </c>
    </row>
    <row r="34" ht="13.75" customHeight="1"/>
    <row r="75" spans="1:5" ht="26">
      <c r="A75" s="343" t="s">
        <v>9</v>
      </c>
      <c r="B75" s="342"/>
      <c r="C75" s="493">
        <v>2013</v>
      </c>
      <c r="D75" s="12" t="s">
        <v>903</v>
      </c>
      <c r="E75" s="267" t="s">
        <v>904</v>
      </c>
    </row>
    <row r="76" spans="1:5" ht="29.25" customHeight="1">
      <c r="A76" s="341" t="s">
        <v>11</v>
      </c>
      <c r="B76" s="503" t="s">
        <v>106</v>
      </c>
      <c r="C76" s="257">
        <v>14.6</v>
      </c>
      <c r="D76" s="507">
        <v>14.466956521739133</v>
      </c>
      <c r="E76" s="257">
        <v>14.6</v>
      </c>
    </row>
    <row r="77" spans="1:5" ht="13.75" customHeight="1">
      <c r="A77" s="1067" t="s">
        <v>537</v>
      </c>
      <c r="B77" s="301" t="s">
        <v>106</v>
      </c>
      <c r="C77" s="257">
        <v>782</v>
      </c>
      <c r="D77" s="507">
        <v>636.5</v>
      </c>
      <c r="E77" s="257">
        <v>636.5</v>
      </c>
    </row>
    <row r="78" spans="1:5">
      <c r="A78" s="1068"/>
      <c r="B78" s="301" t="s">
        <v>272</v>
      </c>
      <c r="C78" s="257">
        <v>721</v>
      </c>
      <c r="D78" s="507">
        <v>618.5</v>
      </c>
      <c r="E78" s="257">
        <v>618.5</v>
      </c>
    </row>
    <row r="79" spans="1:5">
      <c r="A79" s="1069"/>
      <c r="B79" s="301" t="s">
        <v>105</v>
      </c>
      <c r="C79" s="257">
        <v>751.5</v>
      </c>
      <c r="D79" s="507">
        <v>627.5</v>
      </c>
      <c r="E79" s="257">
        <v>627.5</v>
      </c>
    </row>
    <row r="80" spans="1:5" ht="13.75" customHeight="1">
      <c r="A80" s="1061" t="s">
        <v>12</v>
      </c>
      <c r="B80" s="503" t="s">
        <v>106</v>
      </c>
      <c r="C80" s="168">
        <v>161</v>
      </c>
      <c r="D80" s="507">
        <v>313.02079407548973</v>
      </c>
      <c r="E80" s="257">
        <v>289</v>
      </c>
    </row>
    <row r="81" spans="1:12">
      <c r="A81" s="1062"/>
      <c r="B81" s="503" t="s">
        <v>272</v>
      </c>
      <c r="C81" s="168">
        <v>144</v>
      </c>
      <c r="D81" s="507">
        <v>284.55725513616818</v>
      </c>
      <c r="E81" s="257">
        <v>244</v>
      </c>
    </row>
    <row r="82" spans="1:12">
      <c r="A82" s="1063"/>
      <c r="B82" s="301" t="s">
        <v>105</v>
      </c>
      <c r="C82" s="257">
        <v>152.5</v>
      </c>
      <c r="D82" s="507">
        <v>299.29119318362797</v>
      </c>
      <c r="E82" s="257">
        <v>266.33333333333331</v>
      </c>
    </row>
    <row r="83" spans="1:12" ht="13.75" customHeight="1">
      <c r="A83" s="1064" t="s">
        <v>13</v>
      </c>
      <c r="B83" s="503" t="s">
        <v>106</v>
      </c>
      <c r="C83" s="168">
        <v>71.400000000000006</v>
      </c>
      <c r="D83" s="507">
        <v>58.963725580337474</v>
      </c>
      <c r="E83" s="257">
        <v>39.799999999999997</v>
      </c>
    </row>
    <row r="84" spans="1:12">
      <c r="A84" s="1065"/>
      <c r="B84" s="503" t="s">
        <v>272</v>
      </c>
      <c r="C84" s="168">
        <v>59.8</v>
      </c>
      <c r="D84" s="507">
        <v>82.702297333906159</v>
      </c>
      <c r="E84" s="257">
        <v>59.8</v>
      </c>
    </row>
    <row r="85" spans="1:12">
      <c r="A85" s="1066"/>
      <c r="B85" s="301" t="s">
        <v>105</v>
      </c>
      <c r="C85" s="257">
        <v>65.599999999999994</v>
      </c>
      <c r="D85" s="507">
        <v>67.216993502813509</v>
      </c>
      <c r="E85" s="257">
        <v>50.333333333333336</v>
      </c>
    </row>
    <row r="86" spans="1:12" ht="13.75" customHeight="1">
      <c r="A86" s="1064" t="s">
        <v>14</v>
      </c>
      <c r="B86" s="503" t="s">
        <v>106</v>
      </c>
      <c r="C86" s="168">
        <v>7.1</v>
      </c>
      <c r="D86" s="507">
        <v>6.5884162870945477</v>
      </c>
      <c r="E86" s="257">
        <v>6.2935111111111111</v>
      </c>
    </row>
    <row r="87" spans="1:12">
      <c r="A87" s="1065"/>
      <c r="B87" s="503" t="s">
        <v>272</v>
      </c>
      <c r="C87" s="168">
        <v>10.7</v>
      </c>
      <c r="D87" s="507">
        <v>10.659809831940281</v>
      </c>
      <c r="E87" s="257">
        <v>10</v>
      </c>
    </row>
    <row r="88" spans="1:12">
      <c r="A88" s="1066"/>
      <c r="B88" s="301" t="s">
        <v>105</v>
      </c>
      <c r="C88" s="257">
        <v>8.8999999999999986</v>
      </c>
      <c r="D88" s="507">
        <v>8.3275595215159548</v>
      </c>
      <c r="E88" s="257">
        <v>8.1</v>
      </c>
    </row>
    <row r="89" spans="1:12">
      <c r="A89" s="14" t="s">
        <v>15</v>
      </c>
      <c r="B89" s="503" t="s">
        <v>106</v>
      </c>
      <c r="C89" s="257">
        <v>1.86</v>
      </c>
      <c r="D89" s="507">
        <v>2.1763315217391308</v>
      </c>
      <c r="E89" s="257">
        <v>2.17</v>
      </c>
    </row>
    <row r="90" spans="1:12">
      <c r="B90" s="10"/>
      <c r="C90" s="504"/>
      <c r="D90" s="505"/>
      <c r="E90" s="506"/>
    </row>
    <row r="91" spans="1:12" ht="23">
      <c r="A91" s="907" t="s">
        <v>9</v>
      </c>
      <c r="B91" s="908"/>
      <c r="C91" s="906">
        <v>2014</v>
      </c>
      <c r="D91" s="907" t="s">
        <v>1206</v>
      </c>
      <c r="E91" s="909" t="s">
        <v>1207</v>
      </c>
      <c r="H91" s="51"/>
      <c r="I91" s="51"/>
      <c r="J91" s="51"/>
      <c r="K91" s="905"/>
      <c r="L91" s="903"/>
    </row>
    <row r="92" spans="1:12">
      <c r="A92" s="869" t="s">
        <v>11</v>
      </c>
      <c r="B92" s="503" t="s">
        <v>106</v>
      </c>
      <c r="C92" s="50">
        <v>5</v>
      </c>
      <c r="D92" s="50">
        <v>14.072500000000003</v>
      </c>
      <c r="E92" s="50">
        <v>14.6</v>
      </c>
      <c r="H92" s="51"/>
      <c r="I92" s="51"/>
      <c r="J92" s="51"/>
      <c r="K92" s="905"/>
      <c r="L92" s="903"/>
    </row>
    <row r="93" spans="1:12">
      <c r="A93" s="1067" t="s">
        <v>537</v>
      </c>
      <c r="B93" s="301" t="s">
        <v>106</v>
      </c>
      <c r="C93" s="50">
        <v>677</v>
      </c>
      <c r="D93" s="50">
        <v>636.5</v>
      </c>
      <c r="E93" s="50">
        <v>636.5</v>
      </c>
      <c r="H93" s="51"/>
      <c r="I93" s="51"/>
      <c r="J93" s="51"/>
      <c r="K93" s="905"/>
      <c r="L93" s="902"/>
    </row>
    <row r="94" spans="1:12">
      <c r="A94" s="1068"/>
      <c r="B94" s="301" t="s">
        <v>272</v>
      </c>
      <c r="C94" s="50">
        <v>728</v>
      </c>
      <c r="D94" s="50">
        <v>618.5</v>
      </c>
      <c r="E94" s="50">
        <v>618.5</v>
      </c>
      <c r="H94" s="51"/>
      <c r="I94" s="51"/>
      <c r="J94" s="51"/>
      <c r="K94" s="905"/>
      <c r="L94" s="902"/>
    </row>
    <row r="95" spans="1:12">
      <c r="A95" s="1069"/>
      <c r="B95" s="301" t="s">
        <v>105</v>
      </c>
      <c r="C95" s="50">
        <v>702.5</v>
      </c>
      <c r="D95" s="50">
        <v>627.5</v>
      </c>
      <c r="E95" s="50">
        <v>627.5</v>
      </c>
      <c r="H95" s="51"/>
      <c r="I95" s="51"/>
      <c r="J95" s="51"/>
      <c r="K95" s="905"/>
      <c r="L95" s="902"/>
    </row>
    <row r="96" spans="1:12">
      <c r="A96" s="1061" t="s">
        <v>12</v>
      </c>
      <c r="B96" s="503" t="s">
        <v>106</v>
      </c>
      <c r="C96" s="50">
        <v>307</v>
      </c>
      <c r="D96" s="50">
        <v>312.76992765567769</v>
      </c>
      <c r="E96" s="50">
        <v>289</v>
      </c>
      <c r="H96" s="51"/>
      <c r="I96" s="51"/>
      <c r="J96" s="51"/>
      <c r="K96" s="905"/>
      <c r="L96" s="902"/>
    </row>
    <row r="97" spans="1:12">
      <c r="A97" s="1062"/>
      <c r="B97" s="503" t="s">
        <v>272</v>
      </c>
      <c r="C97" s="50">
        <v>274</v>
      </c>
      <c r="D97" s="50">
        <v>284.11736950549454</v>
      </c>
      <c r="E97" s="50">
        <v>244</v>
      </c>
      <c r="H97" s="51"/>
      <c r="I97" s="51"/>
      <c r="J97" s="51"/>
      <c r="K97" s="905"/>
      <c r="L97" s="903"/>
    </row>
    <row r="98" spans="1:12">
      <c r="A98" s="1063"/>
      <c r="B98" s="301" t="s">
        <v>105</v>
      </c>
      <c r="C98" s="50">
        <v>290.5</v>
      </c>
      <c r="D98" s="50">
        <v>299.29119318362797</v>
      </c>
      <c r="E98" s="50">
        <v>266.33333333333331</v>
      </c>
      <c r="H98" s="51"/>
      <c r="I98" s="51"/>
      <c r="J98" s="51"/>
      <c r="K98" s="905"/>
      <c r="L98" s="903"/>
    </row>
    <row r="99" spans="1:12">
      <c r="A99" s="1064" t="s">
        <v>13</v>
      </c>
      <c r="B99" s="503" t="s">
        <v>106</v>
      </c>
      <c r="C99" s="50">
        <v>25</v>
      </c>
      <c r="D99" s="50">
        <v>57.548570347823414</v>
      </c>
      <c r="E99" s="50">
        <v>39.799999999999997</v>
      </c>
      <c r="H99" s="51"/>
      <c r="I99" s="51"/>
      <c r="J99" s="51"/>
      <c r="K99" s="905"/>
      <c r="L99" s="903"/>
    </row>
    <row r="100" spans="1:12">
      <c r="A100" s="1065"/>
      <c r="B100" s="503" t="s">
        <v>272</v>
      </c>
      <c r="C100" s="50">
        <v>36</v>
      </c>
      <c r="D100" s="50">
        <v>80.756368278326732</v>
      </c>
      <c r="E100" s="50">
        <v>59.8</v>
      </c>
      <c r="H100" s="51"/>
      <c r="I100" s="51"/>
      <c r="J100" s="51"/>
      <c r="K100" s="905"/>
      <c r="L100" s="902"/>
    </row>
    <row r="101" spans="1:12">
      <c r="A101" s="1066"/>
      <c r="B101" s="301" t="s">
        <v>105</v>
      </c>
      <c r="C101" s="50">
        <v>30.5</v>
      </c>
      <c r="D101" s="50">
        <v>67.216993502813509</v>
      </c>
      <c r="E101" s="50">
        <v>50.333333333333336</v>
      </c>
      <c r="H101" s="51"/>
      <c r="I101" s="51"/>
      <c r="J101" s="51"/>
      <c r="K101" s="905"/>
      <c r="L101" s="903"/>
    </row>
    <row r="102" spans="1:12">
      <c r="A102" s="1064" t="s">
        <v>14</v>
      </c>
      <c r="B102" s="503" t="s">
        <v>106</v>
      </c>
      <c r="C102" s="50">
        <v>5</v>
      </c>
      <c r="D102" s="50">
        <v>6.522232275132275</v>
      </c>
      <c r="E102" s="50">
        <v>6.2935111111111111</v>
      </c>
      <c r="H102" s="51"/>
      <c r="I102" s="51"/>
      <c r="J102" s="51"/>
      <c r="K102" s="905"/>
      <c r="L102" s="903"/>
    </row>
    <row r="103" spans="1:12">
      <c r="A103" s="1065"/>
      <c r="B103" s="503" t="s">
        <v>272</v>
      </c>
      <c r="C103" s="50">
        <v>10</v>
      </c>
      <c r="D103" s="50">
        <v>10.632317755609437</v>
      </c>
      <c r="E103" s="50">
        <v>10</v>
      </c>
      <c r="H103" s="51"/>
      <c r="I103" s="51"/>
      <c r="J103" s="51"/>
      <c r="K103" s="905"/>
      <c r="L103" s="903"/>
    </row>
    <row r="104" spans="1:12">
      <c r="A104" s="1066"/>
      <c r="B104" s="301" t="s">
        <v>105</v>
      </c>
      <c r="C104" s="50">
        <v>7.5</v>
      </c>
      <c r="D104" s="50">
        <v>8.3275595215159548</v>
      </c>
      <c r="E104" s="50">
        <v>8.1</v>
      </c>
      <c r="H104" s="51"/>
      <c r="I104" s="51"/>
      <c r="J104" s="51"/>
      <c r="K104" s="905"/>
      <c r="L104" s="902"/>
    </row>
    <row r="105" spans="1:12">
      <c r="A105" s="14" t="s">
        <v>15</v>
      </c>
      <c r="B105" s="503" t="s">
        <v>106</v>
      </c>
      <c r="C105" s="50">
        <v>2</v>
      </c>
      <c r="D105" s="678">
        <v>2.1763315217391308</v>
      </c>
      <c r="E105" s="678">
        <v>2.17</v>
      </c>
      <c r="H105" s="51"/>
      <c r="I105" s="51"/>
      <c r="J105" s="51"/>
      <c r="K105" s="905"/>
      <c r="L105" s="903"/>
    </row>
    <row r="106" spans="1:12">
      <c r="H106" s="51"/>
      <c r="I106" s="51"/>
      <c r="J106" s="51"/>
      <c r="K106" s="905"/>
      <c r="L106" s="903"/>
    </row>
    <row r="107" spans="1:12">
      <c r="H107" s="51"/>
      <c r="I107" s="51"/>
      <c r="J107" s="51"/>
      <c r="K107" s="905"/>
      <c r="L107" s="903"/>
    </row>
    <row r="108" spans="1:12">
      <c r="H108" s="51"/>
      <c r="I108" s="51"/>
      <c r="J108" s="51"/>
      <c r="K108" s="905"/>
      <c r="L108" s="902"/>
    </row>
    <row r="109" spans="1:12">
      <c r="H109" s="51"/>
      <c r="I109" s="51"/>
      <c r="J109" s="51"/>
      <c r="K109" s="904"/>
      <c r="L109" s="903"/>
    </row>
  </sheetData>
  <mergeCells count="17">
    <mergeCell ref="A7:A9"/>
    <mergeCell ref="A1:AA1"/>
    <mergeCell ref="A2:A3"/>
    <mergeCell ref="B2:B3"/>
    <mergeCell ref="C2:AA2"/>
    <mergeCell ref="A4:A6"/>
    <mergeCell ref="A96:A98"/>
    <mergeCell ref="A99:A101"/>
    <mergeCell ref="A102:A104"/>
    <mergeCell ref="A93:A95"/>
    <mergeCell ref="A10:A13"/>
    <mergeCell ref="A83:A85"/>
    <mergeCell ref="A86:A88"/>
    <mergeCell ref="A77:A79"/>
    <mergeCell ref="A80:A82"/>
    <mergeCell ref="A14:A17"/>
    <mergeCell ref="A18:A21"/>
  </mergeCells>
  <phoneticPr fontId="7" type="noConversion"/>
  <pageMargins left="0.75" right="0.75" top="1" bottom="1" header="0.5" footer="0.5"/>
  <pageSetup orientation="landscape" horizontalDpi="4294967293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U92"/>
  <sheetViews>
    <sheetView tabSelected="1" topLeftCell="C1" workbookViewId="0">
      <selection activeCell="U9" sqref="U9"/>
    </sheetView>
  </sheetViews>
  <sheetFormatPr defaultColWidth="8.90625" defaultRowHeight="13"/>
  <cols>
    <col min="1" max="1" width="8.90625" style="198"/>
    <col min="2" max="2" width="26.36328125" style="198" customWidth="1"/>
    <col min="3" max="8" width="9.08984375" style="198" customWidth="1"/>
    <col min="9" max="9" width="10.08984375" style="198" customWidth="1"/>
    <col min="10" max="10" width="8.90625" style="198"/>
    <col min="11" max="11" width="19.36328125" style="198" customWidth="1"/>
    <col min="12" max="12" width="9.08984375" style="198" customWidth="1"/>
    <col min="13" max="13" width="6" style="198" customWidth="1"/>
    <col min="14" max="14" width="5.453125" style="198" bestFit="1" customWidth="1"/>
    <col min="15" max="15" width="6.54296875" style="198" customWidth="1"/>
    <col min="16" max="16" width="5" style="198" customWidth="1"/>
    <col min="17" max="17" width="8.36328125" style="198" customWidth="1"/>
    <col min="18" max="18" width="11.36328125" style="198" customWidth="1"/>
    <col min="19" max="19" width="8.90625" style="198"/>
    <col min="20" max="20" width="3" style="198" customWidth="1"/>
    <col min="21" max="22" width="8.90625" style="198"/>
    <col min="23" max="23" width="9.36328125" style="198" bestFit="1" customWidth="1"/>
    <col min="24" max="25" width="8.90625" style="198"/>
    <col min="26" max="26" width="26.1796875" style="198" bestFit="1" customWidth="1"/>
    <col min="27" max="30" width="8.90625" style="198"/>
    <col min="31" max="31" width="6.08984375" style="198" bestFit="1" customWidth="1"/>
    <col min="32" max="32" width="6.453125" style="198" bestFit="1" customWidth="1"/>
    <col min="33" max="33" width="4.90625" style="198" bestFit="1" customWidth="1"/>
    <col min="34" max="34" width="4.81640625" style="198" bestFit="1" customWidth="1"/>
    <col min="35" max="35" width="14.1796875" style="198" bestFit="1" customWidth="1"/>
    <col min="36" max="16384" width="8.90625" style="198"/>
  </cols>
  <sheetData>
    <row r="1" spans="1:21">
      <c r="K1" s="204" t="s">
        <v>144</v>
      </c>
      <c r="L1" s="205">
        <v>41773</v>
      </c>
      <c r="N1" s="1221"/>
      <c r="O1" s="1221"/>
    </row>
    <row r="2" spans="1:21" ht="14">
      <c r="B2" s="1232" t="s">
        <v>908</v>
      </c>
      <c r="C2" s="1232"/>
      <c r="D2" s="1232"/>
      <c r="E2" s="1232"/>
      <c r="F2" s="1232"/>
      <c r="G2" s="1232"/>
      <c r="H2" s="1232"/>
      <c r="I2" s="1232"/>
      <c r="K2" s="206" t="s">
        <v>289</v>
      </c>
      <c r="L2" s="216" t="s">
        <v>146</v>
      </c>
      <c r="M2" s="216" t="s">
        <v>147</v>
      </c>
      <c r="N2" s="216" t="s">
        <v>148</v>
      </c>
      <c r="O2" s="216" t="s">
        <v>149</v>
      </c>
      <c r="P2" s="216" t="s">
        <v>150</v>
      </c>
      <c r="Q2" s="206" t="s">
        <v>160</v>
      </c>
      <c r="R2" s="206" t="s">
        <v>170</v>
      </c>
      <c r="T2" s="217"/>
    </row>
    <row r="3" spans="1:21">
      <c r="A3" s="344" t="s">
        <v>10</v>
      </c>
      <c r="B3" s="206" t="s">
        <v>176</v>
      </c>
      <c r="C3" s="345">
        <v>41773</v>
      </c>
      <c r="D3" s="346">
        <v>41806</v>
      </c>
      <c r="E3" s="346">
        <v>41827</v>
      </c>
      <c r="F3" s="346">
        <v>41871</v>
      </c>
      <c r="G3" s="346">
        <v>41897</v>
      </c>
      <c r="H3" s="346">
        <v>41918</v>
      </c>
      <c r="I3" s="345" t="s">
        <v>16</v>
      </c>
      <c r="K3" s="207" t="s">
        <v>274</v>
      </c>
      <c r="L3" s="208">
        <v>0.51458333333333328</v>
      </c>
      <c r="M3" s="292">
        <v>0.10100000000000001</v>
      </c>
      <c r="N3" s="874">
        <v>10.94</v>
      </c>
      <c r="O3" s="874">
        <v>7</v>
      </c>
      <c r="P3" s="348">
        <v>7.85</v>
      </c>
      <c r="Q3" s="876">
        <v>2</v>
      </c>
      <c r="R3" s="877">
        <v>5.95</v>
      </c>
      <c r="T3" s="217"/>
      <c r="U3" s="1318">
        <v>2</v>
      </c>
    </row>
    <row r="4" spans="1:21">
      <c r="A4" s="1222" t="s">
        <v>906</v>
      </c>
      <c r="B4" s="881" t="s">
        <v>197</v>
      </c>
      <c r="C4" s="776">
        <v>272</v>
      </c>
      <c r="D4" s="776">
        <v>290</v>
      </c>
      <c r="E4" s="776">
        <v>288</v>
      </c>
      <c r="F4" s="884">
        <v>321</v>
      </c>
      <c r="G4" s="776">
        <v>275</v>
      </c>
      <c r="H4" s="776">
        <v>191</v>
      </c>
      <c r="I4" s="514">
        <f t="shared" ref="I4:I18" si="0">AVERAGE(C4:H4)</f>
        <v>272.83333333333331</v>
      </c>
      <c r="K4" s="207" t="s">
        <v>151</v>
      </c>
      <c r="L4" s="210"/>
      <c r="M4" s="292">
        <v>0.1</v>
      </c>
      <c r="N4" s="874">
        <v>11</v>
      </c>
      <c r="O4" s="874">
        <v>7</v>
      </c>
      <c r="P4" s="348">
        <v>7.85</v>
      </c>
      <c r="Q4" s="211"/>
      <c r="R4" s="198" t="s">
        <v>291</v>
      </c>
      <c r="S4" s="227">
        <f>AVERAGE(N3:N6)</f>
        <v>10.885</v>
      </c>
      <c r="T4" s="217"/>
      <c r="U4" s="1318">
        <v>1.43</v>
      </c>
    </row>
    <row r="5" spans="1:21">
      <c r="A5" s="1223"/>
      <c r="B5" s="690" t="s">
        <v>179</v>
      </c>
      <c r="C5" s="776">
        <v>49</v>
      </c>
      <c r="D5" s="776">
        <v>68</v>
      </c>
      <c r="E5" s="776">
        <v>23</v>
      </c>
      <c r="F5" s="884">
        <v>42</v>
      </c>
      <c r="G5" s="776">
        <v>33</v>
      </c>
      <c r="H5" s="776">
        <v>39</v>
      </c>
      <c r="I5" s="514">
        <f t="shared" si="0"/>
        <v>42.333333333333336</v>
      </c>
      <c r="K5" s="207" t="s">
        <v>275</v>
      </c>
      <c r="L5" s="210"/>
      <c r="M5" s="292">
        <v>0.1</v>
      </c>
      <c r="N5" s="874">
        <v>10.63</v>
      </c>
      <c r="O5" s="874">
        <v>7</v>
      </c>
      <c r="P5" s="348">
        <v>7.81</v>
      </c>
      <c r="Q5" s="211"/>
      <c r="R5" s="198" t="s">
        <v>281</v>
      </c>
      <c r="S5" s="227">
        <f>AVERAGE(O3:O6)</f>
        <v>6.9749999999999996</v>
      </c>
      <c r="T5" s="217"/>
      <c r="U5" s="1318">
        <v>0.85</v>
      </c>
    </row>
    <row r="6" spans="1:21">
      <c r="A6" s="1223"/>
      <c r="B6" s="690" t="s">
        <v>225</v>
      </c>
      <c r="C6" s="776">
        <v>29</v>
      </c>
      <c r="D6" s="776">
        <v>23</v>
      </c>
      <c r="E6" s="776">
        <v>5</v>
      </c>
      <c r="F6" s="884">
        <v>28</v>
      </c>
      <c r="G6" s="776">
        <v>25</v>
      </c>
      <c r="H6" s="776">
        <v>37</v>
      </c>
      <c r="I6" s="514">
        <f t="shared" si="0"/>
        <v>24.5</v>
      </c>
      <c r="K6" s="207" t="s">
        <v>152</v>
      </c>
      <c r="L6" s="210"/>
      <c r="M6" s="292">
        <v>0.1</v>
      </c>
      <c r="N6" s="874">
        <v>10.97</v>
      </c>
      <c r="O6" s="874">
        <v>6.9</v>
      </c>
      <c r="P6" s="348">
        <v>7.71</v>
      </c>
      <c r="Q6" s="211"/>
      <c r="R6" s="198" t="s">
        <v>292</v>
      </c>
      <c r="S6" s="227">
        <f>AVERAGE(P3:P12)</f>
        <v>7.7</v>
      </c>
      <c r="T6" s="217"/>
      <c r="U6" s="1318">
        <v>1.18</v>
      </c>
    </row>
    <row r="7" spans="1:21">
      <c r="A7" s="1223"/>
      <c r="B7" s="690" t="s">
        <v>173</v>
      </c>
      <c r="C7" s="776">
        <v>19</v>
      </c>
      <c r="D7" s="776">
        <v>17</v>
      </c>
      <c r="E7" s="776">
        <v>15</v>
      </c>
      <c r="F7" s="884">
        <v>14</v>
      </c>
      <c r="G7" s="776">
        <v>9</v>
      </c>
      <c r="H7" s="776">
        <v>25</v>
      </c>
      <c r="I7" s="514">
        <f t="shared" si="0"/>
        <v>16.5</v>
      </c>
      <c r="K7" s="207" t="s">
        <v>276</v>
      </c>
      <c r="L7" s="210"/>
      <c r="M7" s="292">
        <v>0.1</v>
      </c>
      <c r="N7" s="874">
        <v>10.69</v>
      </c>
      <c r="O7" s="874">
        <v>6.9</v>
      </c>
      <c r="P7" s="348">
        <v>7.72</v>
      </c>
      <c r="Q7" s="211"/>
      <c r="R7" s="198" t="s">
        <v>293</v>
      </c>
      <c r="S7" s="226">
        <f>AVERAGE(M3:M12)</f>
        <v>0.10029999999999999</v>
      </c>
      <c r="T7" s="217"/>
      <c r="U7" s="1318">
        <v>1.89</v>
      </c>
    </row>
    <row r="8" spans="1:21">
      <c r="A8" s="1223"/>
      <c r="B8" s="882" t="s">
        <v>174</v>
      </c>
      <c r="C8" s="777">
        <v>9</v>
      </c>
      <c r="D8" s="777">
        <v>5</v>
      </c>
      <c r="E8" s="777">
        <v>2</v>
      </c>
      <c r="F8" s="884">
        <v>6</v>
      </c>
      <c r="G8" s="777">
        <v>2</v>
      </c>
      <c r="H8" s="777">
        <v>8</v>
      </c>
      <c r="I8" s="514">
        <f t="shared" si="0"/>
        <v>5.333333333333333</v>
      </c>
      <c r="K8" s="207" t="s">
        <v>153</v>
      </c>
      <c r="L8" s="210"/>
      <c r="M8" s="292">
        <v>0.1</v>
      </c>
      <c r="N8" s="874">
        <v>10.64</v>
      </c>
      <c r="O8" s="874">
        <v>6.9</v>
      </c>
      <c r="P8" s="348">
        <v>7.68</v>
      </c>
      <c r="Q8" s="211"/>
      <c r="T8" s="217"/>
      <c r="U8" s="1318">
        <v>1.17</v>
      </c>
    </row>
    <row r="9" spans="1:21">
      <c r="A9" s="1223"/>
      <c r="B9" s="690" t="s">
        <v>178</v>
      </c>
      <c r="C9" s="381">
        <v>4</v>
      </c>
      <c r="D9" s="381">
        <v>13.6</v>
      </c>
      <c r="E9" s="381">
        <v>7.4</v>
      </c>
      <c r="F9" s="884">
        <v>6.8</v>
      </c>
      <c r="G9" s="381">
        <v>14.4</v>
      </c>
      <c r="H9" s="381">
        <v>5.6</v>
      </c>
      <c r="I9" s="514">
        <f t="shared" si="0"/>
        <v>8.6333333333333346</v>
      </c>
      <c r="K9" s="207" t="s">
        <v>277</v>
      </c>
      <c r="L9" s="210"/>
      <c r="M9" s="292">
        <v>0.1</v>
      </c>
      <c r="N9" s="874">
        <v>10.68</v>
      </c>
      <c r="O9" s="874">
        <v>6.5</v>
      </c>
      <c r="P9" s="348">
        <v>7.67</v>
      </c>
      <c r="Q9" s="211"/>
      <c r="T9" s="217"/>
      <c r="U9" s="1318">
        <f>AVERAGE(U3:U8)</f>
        <v>1.42</v>
      </c>
    </row>
    <row r="10" spans="1:21">
      <c r="A10" s="1223"/>
      <c r="B10" s="881" t="s">
        <v>175</v>
      </c>
      <c r="C10" s="455">
        <v>1.5</v>
      </c>
      <c r="D10" s="455">
        <v>1.2</v>
      </c>
      <c r="E10" s="455">
        <v>7.7</v>
      </c>
      <c r="F10" s="884">
        <v>5.9</v>
      </c>
      <c r="G10" s="455">
        <v>3.2</v>
      </c>
      <c r="H10" s="455">
        <v>1.8</v>
      </c>
      <c r="I10" s="514">
        <f t="shared" si="0"/>
        <v>3.5500000000000003</v>
      </c>
      <c r="K10" s="207" t="s">
        <v>154</v>
      </c>
      <c r="L10" s="210"/>
      <c r="M10" s="292">
        <v>0.1</v>
      </c>
      <c r="N10" s="874">
        <v>10.92</v>
      </c>
      <c r="O10" s="874">
        <v>6.5</v>
      </c>
      <c r="P10" s="348">
        <v>7.65</v>
      </c>
      <c r="Q10" s="211"/>
      <c r="T10" s="217"/>
      <c r="U10" s="1318"/>
    </row>
    <row r="11" spans="1:21">
      <c r="A11" s="1223"/>
      <c r="B11" s="881" t="s">
        <v>175</v>
      </c>
      <c r="C11" s="455">
        <v>1.5</v>
      </c>
      <c r="D11" s="455">
        <v>1.5</v>
      </c>
      <c r="E11" s="455">
        <v>7.4</v>
      </c>
      <c r="F11" s="884">
        <v>6.6</v>
      </c>
      <c r="G11" s="455">
        <v>3.5</v>
      </c>
      <c r="H11" s="455">
        <v>2.5</v>
      </c>
      <c r="I11" s="514">
        <f t="shared" si="0"/>
        <v>3.8333333333333335</v>
      </c>
      <c r="K11" s="207" t="s">
        <v>155</v>
      </c>
      <c r="L11" s="210"/>
      <c r="M11" s="292">
        <v>0.1</v>
      </c>
      <c r="N11" s="874">
        <v>10.78</v>
      </c>
      <c r="O11" s="874">
        <v>6.2</v>
      </c>
      <c r="P11" s="348">
        <v>7.56</v>
      </c>
      <c r="Q11" s="211"/>
      <c r="T11" s="217"/>
    </row>
    <row r="12" spans="1:21">
      <c r="A12" s="1224"/>
      <c r="B12" s="382" t="s">
        <v>1428</v>
      </c>
      <c r="C12" s="455">
        <f>AVERAGE(C10:C11)</f>
        <v>1.5</v>
      </c>
      <c r="D12" s="455">
        <f t="shared" ref="D12:H12" si="1">AVERAGE(D10:D11)</f>
        <v>1.35</v>
      </c>
      <c r="E12" s="455">
        <f t="shared" si="1"/>
        <v>7.5500000000000007</v>
      </c>
      <c r="F12" s="455">
        <f t="shared" si="1"/>
        <v>6.25</v>
      </c>
      <c r="G12" s="455">
        <f t="shared" si="1"/>
        <v>3.35</v>
      </c>
      <c r="H12" s="455">
        <f t="shared" si="1"/>
        <v>2.15</v>
      </c>
      <c r="I12" s="514">
        <f t="shared" si="0"/>
        <v>3.6916666666666664</v>
      </c>
      <c r="K12" s="207" t="s">
        <v>156</v>
      </c>
      <c r="L12" s="210"/>
      <c r="M12" s="285">
        <v>0.10199999999999999</v>
      </c>
      <c r="N12" s="875">
        <v>10.74</v>
      </c>
      <c r="O12" s="874">
        <v>5.9</v>
      </c>
      <c r="P12" s="510">
        <v>7.5</v>
      </c>
      <c r="Q12" s="211"/>
      <c r="T12" s="217"/>
    </row>
    <row r="13" spans="1:21">
      <c r="A13" s="1228" t="s">
        <v>907</v>
      </c>
      <c r="B13" s="429" t="s">
        <v>195</v>
      </c>
      <c r="C13" s="776">
        <v>241</v>
      </c>
      <c r="D13" s="776">
        <v>333</v>
      </c>
      <c r="E13" s="776">
        <v>254</v>
      </c>
      <c r="F13" s="884">
        <v>292</v>
      </c>
      <c r="G13" s="776">
        <v>187</v>
      </c>
      <c r="H13" s="776">
        <v>232</v>
      </c>
      <c r="I13" s="514">
        <f t="shared" si="0"/>
        <v>256.5</v>
      </c>
    </row>
    <row r="14" spans="1:21">
      <c r="A14" s="1229"/>
      <c r="B14" s="429" t="s">
        <v>179</v>
      </c>
      <c r="C14" s="776">
        <v>45</v>
      </c>
      <c r="D14" s="776">
        <v>65</v>
      </c>
      <c r="E14" s="776">
        <v>28</v>
      </c>
      <c r="F14" s="884">
        <v>43</v>
      </c>
      <c r="G14" s="776">
        <v>39</v>
      </c>
      <c r="H14" s="776">
        <v>38</v>
      </c>
      <c r="I14" s="514">
        <f t="shared" si="0"/>
        <v>43</v>
      </c>
      <c r="K14" s="213" t="s">
        <v>144</v>
      </c>
      <c r="L14" s="214">
        <v>41806</v>
      </c>
    </row>
    <row r="15" spans="1:21">
      <c r="A15" s="1229"/>
      <c r="B15" s="220" t="s">
        <v>225</v>
      </c>
      <c r="C15" s="776">
        <v>41</v>
      </c>
      <c r="D15" s="776">
        <v>31</v>
      </c>
      <c r="E15" s="776">
        <v>15</v>
      </c>
      <c r="F15" s="884">
        <v>43</v>
      </c>
      <c r="G15" s="776">
        <v>34</v>
      </c>
      <c r="H15" s="776">
        <v>38</v>
      </c>
      <c r="I15" s="514">
        <f t="shared" si="0"/>
        <v>33.666666666666664</v>
      </c>
      <c r="K15" s="206" t="s">
        <v>289</v>
      </c>
      <c r="L15" s="216" t="s">
        <v>146</v>
      </c>
      <c r="M15" s="216" t="s">
        <v>147</v>
      </c>
      <c r="N15" s="216" t="s">
        <v>148</v>
      </c>
      <c r="O15" s="216" t="s">
        <v>149</v>
      </c>
      <c r="P15" s="216" t="s">
        <v>150</v>
      </c>
      <c r="Q15" s="206" t="s">
        <v>160</v>
      </c>
      <c r="R15" s="206" t="s">
        <v>170</v>
      </c>
    </row>
    <row r="16" spans="1:21">
      <c r="A16" s="1229"/>
      <c r="B16" s="429" t="s">
        <v>173</v>
      </c>
      <c r="C16" s="776">
        <v>22</v>
      </c>
      <c r="D16" s="776">
        <v>21</v>
      </c>
      <c r="E16" s="776">
        <v>12</v>
      </c>
      <c r="F16" s="884">
        <v>30</v>
      </c>
      <c r="G16" s="776">
        <v>21</v>
      </c>
      <c r="H16" s="776">
        <v>26</v>
      </c>
      <c r="I16" s="514">
        <f t="shared" si="0"/>
        <v>22</v>
      </c>
      <c r="K16" s="207" t="s">
        <v>274</v>
      </c>
      <c r="L16" s="208">
        <v>6.25E-2</v>
      </c>
      <c r="M16" s="879">
        <v>6.8000000000000005E-2</v>
      </c>
      <c r="N16" s="510">
        <v>9.82</v>
      </c>
      <c r="O16" s="873">
        <v>13.3</v>
      </c>
      <c r="P16" s="510">
        <v>8.11</v>
      </c>
      <c r="Q16" s="876">
        <v>1.43</v>
      </c>
      <c r="R16" s="877">
        <v>5.8</v>
      </c>
    </row>
    <row r="17" spans="1:20">
      <c r="A17" s="1229"/>
      <c r="B17" s="221" t="s">
        <v>174</v>
      </c>
      <c r="C17" s="777">
        <v>7</v>
      </c>
      <c r="D17" s="777">
        <v>6</v>
      </c>
      <c r="E17" s="777">
        <v>2</v>
      </c>
      <c r="F17" s="885">
        <v>2</v>
      </c>
      <c r="G17" s="777">
        <v>2</v>
      </c>
      <c r="H17" s="777">
        <v>2</v>
      </c>
      <c r="I17" s="514">
        <f t="shared" si="0"/>
        <v>3.5</v>
      </c>
      <c r="K17" s="207" t="s">
        <v>151</v>
      </c>
      <c r="L17" s="210"/>
      <c r="M17" s="879">
        <v>6.8000000000000005E-2</v>
      </c>
      <c r="N17" s="880">
        <v>9.74</v>
      </c>
      <c r="O17" s="878">
        <v>12.8</v>
      </c>
      <c r="P17" s="880">
        <v>8.01</v>
      </c>
      <c r="Q17" s="211"/>
      <c r="R17" s="198" t="s">
        <v>291</v>
      </c>
      <c r="S17" s="227">
        <f>AVERAGE(N16:N20)</f>
        <v>9.7259999999999991</v>
      </c>
    </row>
    <row r="18" spans="1:20">
      <c r="A18" s="1230"/>
      <c r="B18" s="221" t="s">
        <v>178</v>
      </c>
      <c r="C18" s="381">
        <v>4</v>
      </c>
      <c r="D18" s="381">
        <v>11.2</v>
      </c>
      <c r="E18" s="381">
        <v>10.6</v>
      </c>
      <c r="F18" s="884">
        <v>11.8</v>
      </c>
      <c r="G18" s="381">
        <v>9.1999999999999993</v>
      </c>
      <c r="H18" s="381">
        <v>5.6</v>
      </c>
      <c r="I18" s="514">
        <f t="shared" si="0"/>
        <v>8.7333333333333325</v>
      </c>
      <c r="K18" s="207" t="s">
        <v>275</v>
      </c>
      <c r="L18" s="210"/>
      <c r="M18" s="879">
        <v>6.8000000000000005E-2</v>
      </c>
      <c r="N18" s="510">
        <v>9.7200000000000006</v>
      </c>
      <c r="O18" s="873">
        <v>12.7</v>
      </c>
      <c r="P18" s="510">
        <v>8.01</v>
      </c>
      <c r="Q18" s="211"/>
      <c r="R18" s="198" t="s">
        <v>281</v>
      </c>
      <c r="S18" s="227">
        <f>AVERAGE(O16:O20)</f>
        <v>12.819999999999999</v>
      </c>
    </row>
    <row r="19" spans="1:20">
      <c r="B19" s="243" t="s">
        <v>642</v>
      </c>
      <c r="C19" s="345">
        <v>41773</v>
      </c>
      <c r="D19" s="346">
        <v>41806</v>
      </c>
      <c r="E19" s="346">
        <v>41827</v>
      </c>
      <c r="F19" s="346">
        <v>41871</v>
      </c>
      <c r="G19" s="346">
        <v>41897</v>
      </c>
      <c r="H19" s="346">
        <v>41918</v>
      </c>
      <c r="I19" s="508"/>
      <c r="J19" s="78"/>
      <c r="K19" s="207" t="s">
        <v>152</v>
      </c>
      <c r="L19" s="210"/>
      <c r="M19" s="879">
        <v>6.8000000000000005E-2</v>
      </c>
      <c r="N19" s="510">
        <v>9.66</v>
      </c>
      <c r="O19" s="873">
        <v>12.7</v>
      </c>
      <c r="P19" s="510">
        <v>7.97</v>
      </c>
      <c r="Q19" s="211"/>
      <c r="R19" s="198" t="s">
        <v>292</v>
      </c>
      <c r="S19" s="227">
        <f>AVERAGE(P16:P25)</f>
        <v>7.8579999999999997</v>
      </c>
    </row>
    <row r="20" spans="1:20">
      <c r="A20" s="1231" t="s">
        <v>105</v>
      </c>
      <c r="B20" s="347" t="s">
        <v>643</v>
      </c>
      <c r="C20" s="348">
        <f>S4</f>
        <v>10.885</v>
      </c>
      <c r="D20" s="348">
        <f>S17</f>
        <v>9.7259999999999991</v>
      </c>
      <c r="E20" s="348">
        <f>S29</f>
        <v>8.307500000000001</v>
      </c>
      <c r="F20" s="348">
        <f>S41</f>
        <v>7.05</v>
      </c>
      <c r="G20" s="348">
        <f>S53</f>
        <v>9.6300000000000008</v>
      </c>
      <c r="H20" s="348">
        <f>S65</f>
        <v>10</v>
      </c>
      <c r="I20" s="509"/>
      <c r="J20" s="78"/>
      <c r="K20" s="207" t="s">
        <v>276</v>
      </c>
      <c r="L20" s="210"/>
      <c r="M20" s="879">
        <v>6.8000000000000005E-2</v>
      </c>
      <c r="N20" s="510">
        <v>9.69</v>
      </c>
      <c r="O20" s="873">
        <v>12.6</v>
      </c>
      <c r="P20" s="510">
        <v>7.91</v>
      </c>
      <c r="Q20" s="211"/>
      <c r="R20" s="198" t="s">
        <v>293</v>
      </c>
      <c r="S20" s="226">
        <f>AVERAGE(M16:M25)</f>
        <v>6.7500000000000004E-2</v>
      </c>
      <c r="T20" s="219"/>
    </row>
    <row r="21" spans="1:20">
      <c r="A21" s="1231"/>
      <c r="B21" s="347" t="s">
        <v>645</v>
      </c>
      <c r="C21" s="348">
        <f>S5</f>
        <v>6.9749999999999996</v>
      </c>
      <c r="D21" s="348">
        <f>S18</f>
        <v>12.819999999999999</v>
      </c>
      <c r="E21" s="348">
        <f>S30</f>
        <v>17.125</v>
      </c>
      <c r="F21" s="348">
        <f>S42</f>
        <v>15.425000000000001</v>
      </c>
      <c r="G21" s="348">
        <f>S54</f>
        <v>11.75</v>
      </c>
      <c r="H21" s="348">
        <f>S66</f>
        <v>9.65</v>
      </c>
      <c r="I21" s="509"/>
      <c r="J21" s="78"/>
      <c r="K21" s="207" t="s">
        <v>153</v>
      </c>
      <c r="L21" s="210"/>
      <c r="M21" s="879">
        <v>6.7000000000000004E-2</v>
      </c>
      <c r="N21" s="510">
        <v>9.82</v>
      </c>
      <c r="O21" s="873">
        <v>11.5</v>
      </c>
      <c r="P21" s="510">
        <v>7.87</v>
      </c>
      <c r="Q21" s="211"/>
      <c r="S21" s="222"/>
    </row>
    <row r="22" spans="1:20">
      <c r="A22" s="1231"/>
      <c r="B22" s="347" t="s">
        <v>644</v>
      </c>
      <c r="C22" s="348">
        <f>S6</f>
        <v>7.7</v>
      </c>
      <c r="D22" s="348">
        <f>S19</f>
        <v>7.8579999999999997</v>
      </c>
      <c r="E22" s="348">
        <f>S31</f>
        <v>7.9979999999999993</v>
      </c>
      <c r="F22" s="348">
        <f>S43</f>
        <v>7.5259999999999989</v>
      </c>
      <c r="G22" s="348">
        <f>S55</f>
        <v>7.9749999999999996</v>
      </c>
      <c r="H22" s="348">
        <f>S67</f>
        <v>7.7519999999999998</v>
      </c>
      <c r="I22" s="509"/>
      <c r="J22" s="78"/>
      <c r="K22" s="207" t="s">
        <v>277</v>
      </c>
      <c r="L22" s="210"/>
      <c r="M22" s="879">
        <v>6.7000000000000004E-2</v>
      </c>
      <c r="N22" s="510">
        <v>9.81</v>
      </c>
      <c r="O22" s="873">
        <v>11.4</v>
      </c>
      <c r="P22" s="510">
        <v>7.72</v>
      </c>
      <c r="Q22" s="211"/>
    </row>
    <row r="23" spans="1:20">
      <c r="A23" s="1231"/>
      <c r="B23" s="347" t="s">
        <v>646</v>
      </c>
      <c r="C23" s="292">
        <f>S7</f>
        <v>0.10029999999999999</v>
      </c>
      <c r="D23" s="292">
        <f>S20</f>
        <v>6.7500000000000004E-2</v>
      </c>
      <c r="E23" s="292">
        <f>S32</f>
        <v>7.4099999999999999E-2</v>
      </c>
      <c r="F23" s="292">
        <f>S44</f>
        <v>6.6760000000000014E-2</v>
      </c>
      <c r="G23" s="292">
        <f>S56</f>
        <v>7.1190000000000003E-2</v>
      </c>
      <c r="H23" s="292">
        <f>S68</f>
        <v>7.2220000000000006E-2</v>
      </c>
      <c r="I23" s="513"/>
      <c r="J23" s="78"/>
      <c r="K23" s="207" t="s">
        <v>154</v>
      </c>
      <c r="L23" s="210"/>
      <c r="M23" s="879">
        <v>6.7000000000000004E-2</v>
      </c>
      <c r="N23" s="510">
        <v>9.81</v>
      </c>
      <c r="O23" s="873">
        <v>11.2</v>
      </c>
      <c r="P23" s="510">
        <v>7.68</v>
      </c>
      <c r="Q23" s="211"/>
    </row>
    <row r="24" spans="1:20">
      <c r="A24" s="210"/>
      <c r="B24" s="429" t="s">
        <v>909</v>
      </c>
      <c r="C24" s="883">
        <v>30</v>
      </c>
      <c r="D24" s="883">
        <v>84</v>
      </c>
      <c r="E24" s="883">
        <v>50</v>
      </c>
      <c r="F24" s="883">
        <v>46</v>
      </c>
      <c r="G24" s="883">
        <v>34</v>
      </c>
      <c r="H24" s="883">
        <v>32</v>
      </c>
      <c r="I24" s="211"/>
      <c r="J24" s="78"/>
      <c r="K24" s="207" t="s">
        <v>155</v>
      </c>
      <c r="L24" s="210"/>
      <c r="M24" s="879">
        <v>6.7000000000000004E-2</v>
      </c>
      <c r="N24" s="510">
        <v>9.7899999999999991</v>
      </c>
      <c r="O24" s="873">
        <v>11.1</v>
      </c>
      <c r="P24" s="510">
        <v>7.65</v>
      </c>
      <c r="Q24" s="211"/>
    </row>
    <row r="25" spans="1:20">
      <c r="J25" s="78"/>
      <c r="K25" s="207" t="s">
        <v>156</v>
      </c>
      <c r="L25" s="210"/>
      <c r="M25" s="879">
        <v>6.7000000000000004E-2</v>
      </c>
      <c r="N25" s="880">
        <v>9.66</v>
      </c>
      <c r="O25" s="878">
        <v>11</v>
      </c>
      <c r="P25" s="880">
        <v>7.65</v>
      </c>
    </row>
    <row r="26" spans="1:20">
      <c r="J26" s="78"/>
      <c r="K26" s="215" t="s">
        <v>144</v>
      </c>
      <c r="L26" s="205">
        <v>41827</v>
      </c>
    </row>
    <row r="27" spans="1:20">
      <c r="J27" s="78"/>
      <c r="K27" s="206" t="s">
        <v>289</v>
      </c>
      <c r="L27" s="216" t="s">
        <v>146</v>
      </c>
      <c r="M27" s="216" t="s">
        <v>147</v>
      </c>
      <c r="N27" s="216" t="s">
        <v>148</v>
      </c>
      <c r="O27" s="216" t="s">
        <v>149</v>
      </c>
      <c r="P27" s="216" t="s">
        <v>150</v>
      </c>
      <c r="Q27" s="206" t="s">
        <v>160</v>
      </c>
      <c r="R27" s="206" t="s">
        <v>170</v>
      </c>
    </row>
    <row r="28" spans="1:20">
      <c r="J28" s="78"/>
      <c r="K28" s="207" t="s">
        <v>274</v>
      </c>
      <c r="L28" s="208">
        <v>6.6666666666666666E-2</v>
      </c>
      <c r="M28" s="292">
        <v>6.7000000000000004E-2</v>
      </c>
      <c r="N28" s="348">
        <v>8.58</v>
      </c>
      <c r="O28" s="872">
        <v>17.399999999999999</v>
      </c>
      <c r="P28" s="348">
        <v>8.56</v>
      </c>
      <c r="Q28" s="876">
        <v>0.85</v>
      </c>
      <c r="R28" s="877">
        <v>5.7</v>
      </c>
    </row>
    <row r="29" spans="1:20">
      <c r="J29" s="78"/>
      <c r="K29" s="207" t="s">
        <v>151</v>
      </c>
      <c r="L29" s="210"/>
      <c r="M29" s="292">
        <v>6.7000000000000004E-2</v>
      </c>
      <c r="N29" s="348">
        <v>8.3699999999999992</v>
      </c>
      <c r="O29" s="872">
        <v>17.2</v>
      </c>
      <c r="P29" s="348">
        <v>8.39</v>
      </c>
      <c r="Q29" s="211"/>
      <c r="R29" s="198" t="s">
        <v>291</v>
      </c>
      <c r="S29" s="227">
        <f>AVERAGE(N28:N31)</f>
        <v>8.307500000000001</v>
      </c>
    </row>
    <row r="30" spans="1:20">
      <c r="J30" s="81"/>
      <c r="K30" s="207" t="s">
        <v>275</v>
      </c>
      <c r="L30" s="210"/>
      <c r="M30" s="292">
        <v>6.7000000000000004E-2</v>
      </c>
      <c r="N30" s="348">
        <v>8.08</v>
      </c>
      <c r="O30" s="872">
        <v>17</v>
      </c>
      <c r="P30" s="348">
        <v>8.3000000000000007</v>
      </c>
      <c r="Q30" s="211"/>
      <c r="R30" s="198" t="s">
        <v>281</v>
      </c>
      <c r="S30" s="227">
        <f>AVERAGE(O28:O31)</f>
        <v>17.125</v>
      </c>
    </row>
    <row r="31" spans="1:20">
      <c r="J31" s="85"/>
      <c r="K31" s="207" t="s">
        <v>152</v>
      </c>
      <c r="L31" s="210"/>
      <c r="M31" s="292">
        <v>6.7000000000000004E-2</v>
      </c>
      <c r="N31" s="348">
        <v>8.1999999999999993</v>
      </c>
      <c r="O31" s="872">
        <v>16.899999999999999</v>
      </c>
      <c r="P31" s="348">
        <v>8.17</v>
      </c>
      <c r="Q31" s="211"/>
      <c r="R31" s="198" t="s">
        <v>292</v>
      </c>
      <c r="S31" s="227">
        <f>AVERAGE(P28:P37)</f>
        <v>7.9979999999999993</v>
      </c>
    </row>
    <row r="32" spans="1:20">
      <c r="K32" s="207" t="s">
        <v>276</v>
      </c>
      <c r="L32" s="210"/>
      <c r="M32" s="292">
        <v>6.7000000000000004E-2</v>
      </c>
      <c r="N32" s="348">
        <v>7.94</v>
      </c>
      <c r="O32" s="872">
        <v>15.7</v>
      </c>
      <c r="P32" s="348">
        <v>8.02</v>
      </c>
      <c r="Q32" s="211"/>
      <c r="R32" s="198" t="s">
        <v>293</v>
      </c>
      <c r="S32" s="226">
        <f>AVERAGE(M28:M37)</f>
        <v>7.4099999999999999E-2</v>
      </c>
    </row>
    <row r="33" spans="2:19">
      <c r="K33" s="207" t="s">
        <v>153</v>
      </c>
      <c r="L33" s="210"/>
      <c r="M33" s="292">
        <v>6.7000000000000004E-2</v>
      </c>
      <c r="N33" s="348">
        <v>7.64</v>
      </c>
      <c r="O33" s="872">
        <v>15.6</v>
      </c>
      <c r="P33" s="348">
        <v>7.97</v>
      </c>
      <c r="Q33" s="211"/>
    </row>
    <row r="34" spans="2:19">
      <c r="K34" s="207" t="s">
        <v>277</v>
      </c>
      <c r="L34" s="210"/>
      <c r="M34" s="292">
        <v>6.6000000000000003E-2</v>
      </c>
      <c r="N34" s="512">
        <v>7.57</v>
      </c>
      <c r="O34" s="872">
        <v>15.4</v>
      </c>
      <c r="P34" s="348">
        <v>7.85</v>
      </c>
      <c r="Q34" s="211"/>
    </row>
    <row r="35" spans="2:19">
      <c r="K35" s="207" t="s">
        <v>154</v>
      </c>
      <c r="L35" s="210"/>
      <c r="M35" s="292">
        <v>6.6000000000000003E-2</v>
      </c>
      <c r="N35" s="348">
        <v>7.7</v>
      </c>
      <c r="O35" s="872">
        <v>15.2</v>
      </c>
      <c r="P35" s="348">
        <v>7.76</v>
      </c>
      <c r="Q35" s="211"/>
    </row>
    <row r="36" spans="2:19">
      <c r="B36" s="222"/>
      <c r="C36" s="223"/>
      <c r="D36" s="223"/>
      <c r="K36" s="207" t="s">
        <v>155</v>
      </c>
      <c r="L36" s="210"/>
      <c r="M36" s="292">
        <v>6.5000000000000002E-2</v>
      </c>
      <c r="N36" s="348">
        <v>7.83</v>
      </c>
      <c r="O36" s="872">
        <v>15</v>
      </c>
      <c r="P36" s="348">
        <v>7.69</v>
      </c>
      <c r="Q36" s="211"/>
    </row>
    <row r="37" spans="2:19">
      <c r="B37" s="222"/>
      <c r="C37" s="223"/>
      <c r="D37" s="223"/>
      <c r="E37" s="218"/>
      <c r="F37" s="218"/>
      <c r="G37" s="218"/>
      <c r="H37" s="218"/>
      <c r="I37" s="218"/>
      <c r="K37" s="207" t="s">
        <v>156</v>
      </c>
      <c r="L37" s="210"/>
      <c r="M37" s="292">
        <v>0.14199999999999999</v>
      </c>
      <c r="N37" s="510">
        <v>7.99</v>
      </c>
      <c r="O37" s="873">
        <v>14.8</v>
      </c>
      <c r="P37" s="510">
        <v>7.27</v>
      </c>
    </row>
    <row r="38" spans="2:19">
      <c r="B38" s="222"/>
      <c r="C38" s="223"/>
      <c r="D38" s="223"/>
      <c r="K38" s="215" t="s">
        <v>144</v>
      </c>
      <c r="L38" s="205">
        <v>41871</v>
      </c>
    </row>
    <row r="39" spans="2:19">
      <c r="K39" s="206" t="s">
        <v>289</v>
      </c>
      <c r="L39" s="491" t="s">
        <v>146</v>
      </c>
      <c r="M39" s="491" t="s">
        <v>147</v>
      </c>
      <c r="N39" s="491" t="s">
        <v>148</v>
      </c>
      <c r="O39" s="491" t="s">
        <v>149</v>
      </c>
      <c r="P39" s="491" t="s">
        <v>150</v>
      </c>
      <c r="Q39" s="206" t="s">
        <v>160</v>
      </c>
      <c r="R39" s="206" t="s">
        <v>170</v>
      </c>
    </row>
    <row r="40" spans="2:19">
      <c r="K40" s="207" t="s">
        <v>274</v>
      </c>
      <c r="L40" s="208">
        <v>0.51041666666666663</v>
      </c>
      <c r="M40" s="292">
        <v>6.6900000000000001E-2</v>
      </c>
      <c r="N40" s="348">
        <v>7.31</v>
      </c>
      <c r="O40" s="872">
        <v>15.8</v>
      </c>
      <c r="P40" s="348">
        <v>7.9</v>
      </c>
      <c r="Q40" s="876">
        <v>1.18</v>
      </c>
      <c r="R40" s="877">
        <v>5.95</v>
      </c>
    </row>
    <row r="41" spans="2:19">
      <c r="K41" s="207" t="s">
        <v>151</v>
      </c>
      <c r="L41" s="210"/>
      <c r="M41" s="292">
        <v>6.6900000000000001E-2</v>
      </c>
      <c r="N41" s="348">
        <v>7.03</v>
      </c>
      <c r="O41" s="872">
        <v>15.4</v>
      </c>
      <c r="P41" s="348">
        <v>7.8</v>
      </c>
      <c r="Q41" s="211"/>
      <c r="R41" s="198" t="s">
        <v>291</v>
      </c>
      <c r="S41" s="227">
        <f>AVERAGE(N40:N43)</f>
        <v>7.05</v>
      </c>
    </row>
    <row r="42" spans="2:19">
      <c r="K42" s="207" t="s">
        <v>275</v>
      </c>
      <c r="L42" s="210"/>
      <c r="M42" s="292">
        <v>6.6900000000000001E-2</v>
      </c>
      <c r="N42" s="348">
        <v>6.92</v>
      </c>
      <c r="O42" s="872">
        <v>15.3</v>
      </c>
      <c r="P42" s="348">
        <v>7.67</v>
      </c>
      <c r="Q42" s="211"/>
      <c r="R42" s="198" t="s">
        <v>281</v>
      </c>
      <c r="S42" s="227">
        <f>AVERAGE(O40:O43)</f>
        <v>15.425000000000001</v>
      </c>
    </row>
    <row r="43" spans="2:19">
      <c r="K43" s="207" t="s">
        <v>152</v>
      </c>
      <c r="L43" s="210"/>
      <c r="M43" s="292">
        <v>6.6900000000000001E-2</v>
      </c>
      <c r="N43" s="348">
        <v>6.94</v>
      </c>
      <c r="O43" s="872">
        <v>15.2</v>
      </c>
      <c r="P43" s="348">
        <v>7.62</v>
      </c>
      <c r="Q43" s="211"/>
      <c r="R43" s="198" t="s">
        <v>292</v>
      </c>
      <c r="S43" s="227">
        <f>AVERAGE(P40:P49)</f>
        <v>7.5259999999999989</v>
      </c>
    </row>
    <row r="44" spans="2:19">
      <c r="K44" s="207" t="s">
        <v>276</v>
      </c>
      <c r="L44" s="210"/>
      <c r="M44" s="292">
        <v>6.6900000000000001E-2</v>
      </c>
      <c r="N44" s="348">
        <v>6.94</v>
      </c>
      <c r="O44" s="872">
        <v>15.2</v>
      </c>
      <c r="P44" s="348">
        <v>7.49</v>
      </c>
      <c r="Q44" s="211"/>
      <c r="R44" s="198" t="s">
        <v>293</v>
      </c>
      <c r="S44" s="226">
        <f>AVERAGE(M40:M49)</f>
        <v>6.6760000000000014E-2</v>
      </c>
    </row>
    <row r="45" spans="2:19">
      <c r="K45" s="207" t="s">
        <v>153</v>
      </c>
      <c r="L45" s="210"/>
      <c r="M45" s="292">
        <v>6.6900000000000001E-2</v>
      </c>
      <c r="N45" s="348">
        <v>6.51</v>
      </c>
      <c r="O45" s="872">
        <v>15.1</v>
      </c>
      <c r="P45" s="348">
        <v>7.36</v>
      </c>
      <c r="Q45" s="211"/>
    </row>
    <row r="46" spans="2:19">
      <c r="K46" s="207" t="s">
        <v>277</v>
      </c>
      <c r="L46" s="210"/>
      <c r="M46" s="292">
        <v>6.6900000000000001E-2</v>
      </c>
      <c r="N46" s="348">
        <v>6.65</v>
      </c>
      <c r="O46" s="872">
        <v>15.1</v>
      </c>
      <c r="P46" s="348">
        <v>7.35</v>
      </c>
      <c r="Q46" s="211"/>
    </row>
    <row r="47" spans="2:19">
      <c r="K47" s="207" t="s">
        <v>154</v>
      </c>
      <c r="L47" s="210"/>
      <c r="M47" s="292">
        <v>6.6699999999999995E-2</v>
      </c>
      <c r="N47" s="512">
        <v>6.61</v>
      </c>
      <c r="O47" s="872">
        <v>15</v>
      </c>
      <c r="P47" s="348">
        <v>7.36</v>
      </c>
      <c r="Q47" s="211"/>
    </row>
    <row r="48" spans="2:19">
      <c r="K48" s="207" t="s">
        <v>155</v>
      </c>
      <c r="L48" s="210"/>
      <c r="M48" s="292">
        <v>6.6400000000000001E-2</v>
      </c>
      <c r="N48" s="348">
        <v>7.04</v>
      </c>
      <c r="O48" s="872">
        <v>14.7</v>
      </c>
      <c r="P48" s="348">
        <v>7.38</v>
      </c>
      <c r="Q48" s="211"/>
    </row>
    <row r="49" spans="11:19">
      <c r="K49" s="207" t="s">
        <v>156</v>
      </c>
      <c r="L49" s="210"/>
      <c r="M49" s="292">
        <v>6.6199999999999995E-2</v>
      </c>
      <c r="N49" s="348">
        <v>6.44</v>
      </c>
      <c r="O49" s="873">
        <v>14.5</v>
      </c>
      <c r="P49" s="348">
        <v>7.33</v>
      </c>
    </row>
    <row r="50" spans="11:19">
      <c r="K50" s="215" t="s">
        <v>144</v>
      </c>
      <c r="L50" s="205">
        <v>41897</v>
      </c>
    </row>
    <row r="51" spans="11:19">
      <c r="K51" s="206" t="s">
        <v>289</v>
      </c>
      <c r="L51" s="491" t="s">
        <v>146</v>
      </c>
      <c r="M51" s="491" t="s">
        <v>147</v>
      </c>
      <c r="N51" s="491" t="s">
        <v>148</v>
      </c>
      <c r="O51" s="491" t="s">
        <v>149</v>
      </c>
      <c r="P51" s="491" t="s">
        <v>150</v>
      </c>
      <c r="Q51" s="206" t="s">
        <v>160</v>
      </c>
      <c r="R51" s="206" t="s">
        <v>170</v>
      </c>
    </row>
    <row r="52" spans="11:19">
      <c r="K52" s="207" t="s">
        <v>274</v>
      </c>
      <c r="L52" s="208">
        <v>5.5555555555555552E-2</v>
      </c>
      <c r="M52" s="292">
        <v>7.1499999999999994E-2</v>
      </c>
      <c r="N52" s="348">
        <v>9.81</v>
      </c>
      <c r="O52" s="872">
        <v>12</v>
      </c>
      <c r="P52" s="348">
        <v>8.48</v>
      </c>
      <c r="Q52" s="876">
        <v>1.89</v>
      </c>
      <c r="R52" s="877">
        <v>6.3</v>
      </c>
    </row>
    <row r="53" spans="11:19">
      <c r="K53" s="207" t="s">
        <v>151</v>
      </c>
      <c r="L53" s="210"/>
      <c r="M53" s="292">
        <v>7.1400000000000005E-2</v>
      </c>
      <c r="N53" s="348">
        <v>9.93</v>
      </c>
      <c r="O53" s="872">
        <v>11.8</v>
      </c>
      <c r="P53" s="348">
        <v>8.15</v>
      </c>
      <c r="Q53" s="211"/>
      <c r="R53" s="198" t="s">
        <v>291</v>
      </c>
      <c r="S53" s="227">
        <f>AVERAGE(N52:N55)</f>
        <v>9.6300000000000008</v>
      </c>
    </row>
    <row r="54" spans="11:19">
      <c r="K54" s="207" t="s">
        <v>275</v>
      </c>
      <c r="L54" s="210"/>
      <c r="M54" s="292">
        <v>7.1400000000000005E-2</v>
      </c>
      <c r="N54" s="348">
        <v>9.68</v>
      </c>
      <c r="O54" s="872">
        <v>11.6</v>
      </c>
      <c r="P54" s="348">
        <v>8.1</v>
      </c>
      <c r="Q54" s="211"/>
      <c r="R54" s="198" t="s">
        <v>281</v>
      </c>
      <c r="S54" s="227">
        <f>AVERAGE(O52:O55)</f>
        <v>11.75</v>
      </c>
    </row>
    <row r="55" spans="11:19">
      <c r="K55" s="207" t="s">
        <v>152</v>
      </c>
      <c r="L55" s="210"/>
      <c r="M55" s="292">
        <v>7.1400000000000005E-2</v>
      </c>
      <c r="N55" s="348">
        <v>9.1</v>
      </c>
      <c r="O55" s="872">
        <v>11.6</v>
      </c>
      <c r="P55" s="348">
        <v>8.02</v>
      </c>
      <c r="Q55" s="211"/>
      <c r="R55" s="198" t="s">
        <v>292</v>
      </c>
      <c r="S55" s="227">
        <f>AVERAGE(P52:P61)</f>
        <v>7.9749999999999996</v>
      </c>
    </row>
    <row r="56" spans="11:19">
      <c r="K56" s="207" t="s">
        <v>276</v>
      </c>
      <c r="L56" s="210"/>
      <c r="M56" s="292">
        <v>7.1400000000000005E-2</v>
      </c>
      <c r="N56" s="348">
        <v>9.23</v>
      </c>
      <c r="O56" s="872">
        <v>11.6</v>
      </c>
      <c r="P56" s="348">
        <v>7.96</v>
      </c>
      <c r="Q56" s="211"/>
      <c r="R56" s="198" t="s">
        <v>293</v>
      </c>
      <c r="S56" s="226">
        <f>AVERAGE(M52:M61)</f>
        <v>7.1190000000000003E-2</v>
      </c>
    </row>
    <row r="57" spans="11:19">
      <c r="K57" s="207" t="s">
        <v>153</v>
      </c>
      <c r="L57" s="210"/>
      <c r="M57" s="292">
        <v>7.1400000000000005E-2</v>
      </c>
      <c r="N57" s="348">
        <v>9.08</v>
      </c>
      <c r="O57" s="872">
        <v>11.5</v>
      </c>
      <c r="P57" s="348">
        <v>7.9</v>
      </c>
      <c r="Q57" s="211"/>
    </row>
    <row r="58" spans="11:19">
      <c r="K58" s="207" t="s">
        <v>277</v>
      </c>
      <c r="L58" s="210"/>
      <c r="M58" s="292">
        <v>7.1199999999999999E-2</v>
      </c>
      <c r="N58" s="512">
        <v>9.2200000000000006</v>
      </c>
      <c r="O58" s="872">
        <v>11.5</v>
      </c>
      <c r="P58" s="348">
        <v>7.85</v>
      </c>
      <c r="Q58" s="211"/>
    </row>
    <row r="59" spans="11:19">
      <c r="K59" s="207" t="s">
        <v>154</v>
      </c>
      <c r="L59" s="210"/>
      <c r="M59" s="292">
        <v>7.1300000000000002E-2</v>
      </c>
      <c r="N59" s="348">
        <v>9.35</v>
      </c>
      <c r="O59" s="872">
        <v>11.5</v>
      </c>
      <c r="P59" s="348">
        <v>7.81</v>
      </c>
      <c r="Q59" s="211"/>
    </row>
    <row r="60" spans="11:19">
      <c r="K60" s="207" t="s">
        <v>155</v>
      </c>
      <c r="L60" s="210"/>
      <c r="M60" s="292">
        <v>7.0499999999999993E-2</v>
      </c>
      <c r="N60" s="348">
        <v>9.58</v>
      </c>
      <c r="O60" s="872">
        <v>11.3</v>
      </c>
      <c r="P60" s="348">
        <v>7.76</v>
      </c>
      <c r="Q60" s="211"/>
    </row>
    <row r="61" spans="11:19">
      <c r="K61" s="207" t="s">
        <v>156</v>
      </c>
      <c r="L61" s="210"/>
      <c r="M61" s="292">
        <v>7.0400000000000004E-2</v>
      </c>
      <c r="N61" s="510">
        <v>9.2799999999999994</v>
      </c>
      <c r="O61" s="873">
        <v>11</v>
      </c>
      <c r="P61" s="510">
        <v>7.72</v>
      </c>
    </row>
    <row r="62" spans="11:19">
      <c r="K62" s="215" t="s">
        <v>144</v>
      </c>
      <c r="L62" s="205">
        <v>41918</v>
      </c>
    </row>
    <row r="63" spans="11:19">
      <c r="K63" s="206" t="s">
        <v>289</v>
      </c>
      <c r="L63" s="491" t="s">
        <v>146</v>
      </c>
      <c r="M63" s="491" t="s">
        <v>147</v>
      </c>
      <c r="N63" s="491" t="s">
        <v>148</v>
      </c>
      <c r="O63" s="491" t="s">
        <v>149</v>
      </c>
      <c r="P63" s="491" t="s">
        <v>150</v>
      </c>
      <c r="Q63" s="206" t="s">
        <v>160</v>
      </c>
      <c r="R63" s="206" t="s">
        <v>170</v>
      </c>
    </row>
    <row r="64" spans="11:19">
      <c r="K64" s="207" t="s">
        <v>274</v>
      </c>
      <c r="L64" s="208">
        <v>0.38958333333333334</v>
      </c>
      <c r="M64" s="292">
        <v>7.2400000000000006E-2</v>
      </c>
      <c r="N64" s="348">
        <v>11.09</v>
      </c>
      <c r="O64" s="872">
        <v>9.8000000000000007</v>
      </c>
      <c r="P64" s="348">
        <v>7.93</v>
      </c>
      <c r="Q64" s="876">
        <v>1.17</v>
      </c>
      <c r="R64" s="877">
        <v>5.65</v>
      </c>
    </row>
    <row r="65" spans="11:19">
      <c r="K65" s="207" t="s">
        <v>151</v>
      </c>
      <c r="L65" s="210"/>
      <c r="M65" s="292">
        <v>7.22E-2</v>
      </c>
      <c r="N65" s="348">
        <v>9.99</v>
      </c>
      <c r="O65" s="872">
        <v>9.6</v>
      </c>
      <c r="P65" s="348">
        <v>7.85</v>
      </c>
      <c r="Q65" s="211"/>
      <c r="R65" s="198" t="s">
        <v>291</v>
      </c>
      <c r="S65" s="227">
        <f>AVERAGE(N64:N67)</f>
        <v>10</v>
      </c>
    </row>
    <row r="66" spans="11:19">
      <c r="K66" s="207" t="s">
        <v>275</v>
      </c>
      <c r="L66" s="210"/>
      <c r="M66" s="292">
        <v>7.22E-2</v>
      </c>
      <c r="N66" s="348">
        <v>9.6199999999999992</v>
      </c>
      <c r="O66" s="872">
        <v>9.6</v>
      </c>
      <c r="P66" s="348">
        <v>7.78</v>
      </c>
      <c r="Q66" s="211"/>
      <c r="R66" s="198" t="s">
        <v>281</v>
      </c>
      <c r="S66" s="227">
        <f>AVERAGE(O64:O67)</f>
        <v>9.65</v>
      </c>
    </row>
    <row r="67" spans="11:19">
      <c r="K67" s="207" t="s">
        <v>152</v>
      </c>
      <c r="L67" s="210"/>
      <c r="M67" s="292">
        <v>7.22E-2</v>
      </c>
      <c r="N67" s="348">
        <v>9.3000000000000007</v>
      </c>
      <c r="O67" s="872">
        <v>9.6</v>
      </c>
      <c r="P67" s="348">
        <v>7.75</v>
      </c>
      <c r="Q67" s="211"/>
      <c r="R67" s="198" t="s">
        <v>292</v>
      </c>
      <c r="S67" s="227">
        <f>AVERAGE(P64:P73)</f>
        <v>7.7519999999999998</v>
      </c>
    </row>
    <row r="68" spans="11:19">
      <c r="K68" s="207" t="s">
        <v>276</v>
      </c>
      <c r="L68" s="210"/>
      <c r="M68" s="292">
        <v>7.22E-2</v>
      </c>
      <c r="N68" s="348">
        <v>9.4700000000000006</v>
      </c>
      <c r="O68" s="872">
        <v>9.6</v>
      </c>
      <c r="P68" s="348">
        <v>7.73</v>
      </c>
      <c r="Q68" s="211"/>
      <c r="R68" s="198" t="s">
        <v>293</v>
      </c>
      <c r="S68" s="226">
        <f>AVERAGE(M64:M73)</f>
        <v>7.2220000000000006E-2</v>
      </c>
    </row>
    <row r="69" spans="11:19">
      <c r="K69" s="207" t="s">
        <v>153</v>
      </c>
      <c r="L69" s="210"/>
      <c r="M69" s="292">
        <v>7.22E-2</v>
      </c>
      <c r="N69" s="348">
        <v>9.1199999999999992</v>
      </c>
      <c r="O69" s="872">
        <v>9.6</v>
      </c>
      <c r="P69" s="348">
        <v>7.72</v>
      </c>
      <c r="Q69" s="211"/>
    </row>
    <row r="70" spans="11:19">
      <c r="K70" s="207" t="s">
        <v>277</v>
      </c>
      <c r="L70" s="210"/>
      <c r="M70" s="292">
        <v>7.22E-2</v>
      </c>
      <c r="N70" s="512">
        <v>9.42</v>
      </c>
      <c r="O70" s="872">
        <v>9.6</v>
      </c>
      <c r="P70" s="348">
        <v>7.71</v>
      </c>
      <c r="Q70" s="211"/>
    </row>
    <row r="71" spans="11:19">
      <c r="K71" s="207" t="s">
        <v>154</v>
      </c>
      <c r="L71" s="210"/>
      <c r="M71" s="292">
        <v>7.22E-2</v>
      </c>
      <c r="N71" s="348">
        <v>9.06</v>
      </c>
      <c r="O71" s="872">
        <v>9.6</v>
      </c>
      <c r="P71" s="348">
        <v>7.7</v>
      </c>
      <c r="Q71" s="211"/>
    </row>
    <row r="72" spans="11:19">
      <c r="K72" s="207" t="s">
        <v>155</v>
      </c>
      <c r="L72" s="210"/>
      <c r="M72" s="292">
        <v>7.22E-2</v>
      </c>
      <c r="N72" s="348">
        <v>9.3000000000000007</v>
      </c>
      <c r="O72" s="872">
        <v>9.5</v>
      </c>
      <c r="P72" s="348">
        <v>7.68</v>
      </c>
      <c r="Q72" s="211"/>
    </row>
    <row r="73" spans="11:19">
      <c r="K73" s="207" t="s">
        <v>156</v>
      </c>
      <c r="L73" s="210"/>
      <c r="M73" s="292">
        <v>7.22E-2</v>
      </c>
      <c r="N73" s="510">
        <v>9.1300000000000008</v>
      </c>
      <c r="O73" s="872">
        <v>9.6</v>
      </c>
      <c r="P73" s="510">
        <v>7.67</v>
      </c>
    </row>
    <row r="74" spans="11:19">
      <c r="K74" s="215" t="s">
        <v>144</v>
      </c>
      <c r="L74" s="205"/>
    </row>
    <row r="75" spans="11:19">
      <c r="K75" s="206" t="s">
        <v>289</v>
      </c>
      <c r="L75" s="491" t="s">
        <v>146</v>
      </c>
      <c r="M75" s="491" t="s">
        <v>147</v>
      </c>
      <c r="N75" s="491" t="s">
        <v>148</v>
      </c>
      <c r="O75" s="491" t="s">
        <v>149</v>
      </c>
      <c r="P75" s="491" t="s">
        <v>150</v>
      </c>
      <c r="Q75" s="206" t="s">
        <v>160</v>
      </c>
      <c r="R75" s="206" t="s">
        <v>170</v>
      </c>
    </row>
    <row r="76" spans="11:19">
      <c r="K76" s="207" t="s">
        <v>274</v>
      </c>
      <c r="L76" s="208"/>
      <c r="M76" s="292"/>
      <c r="N76" s="348"/>
      <c r="O76" s="490"/>
      <c r="P76" s="348"/>
      <c r="Q76" s="209"/>
      <c r="R76" s="210"/>
    </row>
    <row r="77" spans="11:19">
      <c r="K77" s="207" t="s">
        <v>151</v>
      </c>
      <c r="L77" s="210"/>
      <c r="M77" s="292"/>
      <c r="N77" s="348"/>
      <c r="O77" s="490"/>
      <c r="P77" s="348"/>
      <c r="Q77" s="211"/>
      <c r="R77" s="198" t="s">
        <v>291</v>
      </c>
      <c r="S77" s="227" t="e">
        <f>AVERAGE(N76:N79)</f>
        <v>#DIV/0!</v>
      </c>
    </row>
    <row r="78" spans="11:19">
      <c r="K78" s="207" t="s">
        <v>275</v>
      </c>
      <c r="L78" s="210"/>
      <c r="M78" s="292"/>
      <c r="N78" s="348"/>
      <c r="O78" s="490"/>
      <c r="P78" s="348"/>
      <c r="Q78" s="211"/>
      <c r="R78" s="198" t="s">
        <v>281</v>
      </c>
      <c r="S78" s="227" t="e">
        <f>AVERAGE(O76:O79)</f>
        <v>#DIV/0!</v>
      </c>
    </row>
    <row r="79" spans="11:19">
      <c r="K79" s="207" t="s">
        <v>152</v>
      </c>
      <c r="L79" s="210"/>
      <c r="M79" s="292"/>
      <c r="N79" s="348"/>
      <c r="O79" s="490"/>
      <c r="P79" s="348"/>
      <c r="Q79" s="211"/>
      <c r="R79" s="198" t="s">
        <v>292</v>
      </c>
      <c r="S79" s="227" t="e">
        <f>AVERAGE(P76:P85)</f>
        <v>#DIV/0!</v>
      </c>
    </row>
    <row r="80" spans="11:19">
      <c r="K80" s="207" t="s">
        <v>276</v>
      </c>
      <c r="L80" s="210"/>
      <c r="M80" s="292"/>
      <c r="N80" s="348"/>
      <c r="O80" s="490"/>
      <c r="P80" s="348"/>
      <c r="Q80" s="211"/>
      <c r="R80" s="198" t="s">
        <v>293</v>
      </c>
      <c r="S80" s="226" t="e">
        <f>AVERAGE(M76:M85)</f>
        <v>#DIV/0!</v>
      </c>
    </row>
    <row r="81" spans="2:17">
      <c r="K81" s="207" t="s">
        <v>153</v>
      </c>
      <c r="L81" s="210"/>
      <c r="M81" s="292"/>
      <c r="N81" s="348"/>
      <c r="O81" s="490"/>
      <c r="P81" s="348"/>
      <c r="Q81" s="211"/>
    </row>
    <row r="82" spans="2:17">
      <c r="K82" s="207" t="s">
        <v>277</v>
      </c>
      <c r="L82" s="210"/>
      <c r="M82" s="292"/>
      <c r="N82" s="512"/>
      <c r="O82" s="490"/>
      <c r="P82" s="348"/>
      <c r="Q82" s="211"/>
    </row>
    <row r="83" spans="2:17">
      <c r="K83" s="207" t="s">
        <v>154</v>
      </c>
      <c r="L83" s="210"/>
      <c r="M83" s="292"/>
      <c r="N83" s="348"/>
      <c r="O83" s="490"/>
      <c r="P83" s="348"/>
      <c r="Q83" s="211"/>
    </row>
    <row r="84" spans="2:17" ht="13.75" customHeight="1">
      <c r="C84" s="870"/>
      <c r="D84" s="994"/>
      <c r="E84" s="1225" t="s">
        <v>1464</v>
      </c>
      <c r="F84" s="1226"/>
      <c r="G84" s="1226"/>
      <c r="H84" s="1225" t="s">
        <v>1512</v>
      </c>
      <c r="I84" s="1226"/>
      <c r="J84" s="1227"/>
      <c r="K84" s="1015" t="s">
        <v>155</v>
      </c>
      <c r="L84" s="210"/>
      <c r="M84" s="292"/>
      <c r="N84" s="348"/>
      <c r="O84" s="490"/>
      <c r="P84" s="348"/>
      <c r="Q84" s="211"/>
    </row>
    <row r="85" spans="2:17" ht="14">
      <c r="C85" s="128" t="s">
        <v>1460</v>
      </c>
      <c r="D85" s="128" t="s">
        <v>1461</v>
      </c>
      <c r="E85" s="128" t="s">
        <v>29</v>
      </c>
      <c r="F85" s="128" t="s">
        <v>28</v>
      </c>
      <c r="G85" s="243" t="s">
        <v>1511</v>
      </c>
      <c r="H85" s="128" t="s">
        <v>29</v>
      </c>
      <c r="I85" s="128" t="s">
        <v>28</v>
      </c>
      <c r="J85" s="243" t="s">
        <v>1511</v>
      </c>
      <c r="K85" s="1015" t="s">
        <v>156</v>
      </c>
      <c r="L85" s="210"/>
      <c r="M85" s="292"/>
      <c r="N85" s="510"/>
      <c r="O85" s="212"/>
      <c r="P85" s="510"/>
    </row>
    <row r="86" spans="2:17" ht="14">
      <c r="B86" s="524">
        <v>41774</v>
      </c>
      <c r="C86" s="1002">
        <v>49</v>
      </c>
      <c r="D86" s="995">
        <f>C86*1.983*31</f>
        <v>3012.1770000000001</v>
      </c>
      <c r="E86" s="776">
        <v>272</v>
      </c>
      <c r="F86" s="776">
        <v>19</v>
      </c>
      <c r="G86" s="883">
        <f>C5</f>
        <v>49</v>
      </c>
      <c r="H86" s="1004">
        <f t="shared" ref="H86:H91" si="2">E86*D86*0.002723</f>
        <v>2230.9869681120003</v>
      </c>
      <c r="I86" s="998">
        <f t="shared" ref="I86:I91" si="3">F86*D86*0.002723</f>
        <v>155.84100144900003</v>
      </c>
      <c r="J86" s="998">
        <f>G86*D86*0.002723</f>
        <v>401.90574057900005</v>
      </c>
    </row>
    <row r="87" spans="2:17" ht="14">
      <c r="B87" s="524">
        <v>41802</v>
      </c>
      <c r="C87" s="1002">
        <v>107</v>
      </c>
      <c r="D87" s="980">
        <f>C87*1.983*30</f>
        <v>6365.43</v>
      </c>
      <c r="E87" s="776">
        <v>290</v>
      </c>
      <c r="F87" s="776">
        <v>17</v>
      </c>
      <c r="G87" s="883">
        <f>D5</f>
        <v>68</v>
      </c>
      <c r="H87" s="1004">
        <f t="shared" si="2"/>
        <v>5026.5891081000009</v>
      </c>
      <c r="I87" s="998">
        <f t="shared" si="3"/>
        <v>294.66212013000001</v>
      </c>
      <c r="J87" s="998">
        <f t="shared" ref="J87:J91" si="4">G87*D87*0.002723</f>
        <v>1178.64848052</v>
      </c>
    </row>
    <row r="88" spans="2:17" ht="14">
      <c r="B88" s="524">
        <v>41837</v>
      </c>
      <c r="C88" s="1003">
        <v>90</v>
      </c>
      <c r="D88" s="980">
        <f>C88*1.983*31</f>
        <v>5532.57</v>
      </c>
      <c r="E88" s="776">
        <v>288</v>
      </c>
      <c r="F88" s="776">
        <v>15</v>
      </c>
      <c r="G88" s="883">
        <f>E5</f>
        <v>23</v>
      </c>
      <c r="H88" s="1004">
        <f t="shared" si="2"/>
        <v>4338.7741756799996</v>
      </c>
      <c r="I88" s="998">
        <f t="shared" si="3"/>
        <v>225.97782164999998</v>
      </c>
      <c r="J88" s="998">
        <f t="shared" si="4"/>
        <v>346.49932652999996</v>
      </c>
    </row>
    <row r="89" spans="2:17" ht="14">
      <c r="B89" s="524">
        <v>41865</v>
      </c>
      <c r="C89" s="1003">
        <v>54</v>
      </c>
      <c r="D89" s="980">
        <f>C89*1.983*31</f>
        <v>3319.5420000000004</v>
      </c>
      <c r="E89" s="884">
        <v>321</v>
      </c>
      <c r="F89" s="884">
        <v>14</v>
      </c>
      <c r="G89" s="883">
        <f>F5</f>
        <v>42</v>
      </c>
      <c r="H89" s="1004">
        <f t="shared" si="2"/>
        <v>2901.5552299860005</v>
      </c>
      <c r="I89" s="998">
        <f t="shared" si="3"/>
        <v>126.54758012400002</v>
      </c>
      <c r="J89" s="998">
        <f t="shared" si="4"/>
        <v>379.64274037200011</v>
      </c>
    </row>
    <row r="90" spans="2:17" ht="14">
      <c r="B90" s="524">
        <v>41898</v>
      </c>
      <c r="C90" s="1003">
        <v>39.700000000000003</v>
      </c>
      <c r="D90" s="980">
        <f>C90*1.983*30</f>
        <v>2361.7530000000002</v>
      </c>
      <c r="E90" s="776">
        <v>275</v>
      </c>
      <c r="F90" s="776">
        <v>9</v>
      </c>
      <c r="G90" s="883">
        <f>G5</f>
        <v>33</v>
      </c>
      <c r="H90" s="1004">
        <f t="shared" si="2"/>
        <v>1768.5396902250002</v>
      </c>
      <c r="I90" s="998">
        <f t="shared" si="3"/>
        <v>57.879480771000011</v>
      </c>
      <c r="J90" s="998">
        <f t="shared" si="4"/>
        <v>212.22476282700001</v>
      </c>
    </row>
    <row r="91" spans="2:17" ht="14">
      <c r="B91" s="524">
        <v>41926</v>
      </c>
      <c r="C91" s="1003">
        <v>32</v>
      </c>
      <c r="D91" s="980">
        <f>C91*1.983*31</f>
        <v>1967.1360000000002</v>
      </c>
      <c r="E91" s="776">
        <v>191</v>
      </c>
      <c r="F91" s="776">
        <v>25</v>
      </c>
      <c r="G91" s="883">
        <f>H5</f>
        <v>39</v>
      </c>
      <c r="H91" s="1004">
        <f t="shared" si="2"/>
        <v>1023.0936636480001</v>
      </c>
      <c r="I91" s="998">
        <f t="shared" si="3"/>
        <v>133.91278320000001</v>
      </c>
      <c r="J91" s="998">
        <f t="shared" si="4"/>
        <v>208.90394179200001</v>
      </c>
    </row>
    <row r="92" spans="2:17">
      <c r="D92" s="210">
        <f>SUM(D86:D91)</f>
        <v>22558.608</v>
      </c>
      <c r="E92" s="210"/>
      <c r="F92" s="210"/>
      <c r="H92" s="210">
        <f>SUM(H86:H91)</f>
        <v>17289.538835751002</v>
      </c>
      <c r="I92" s="210">
        <f>SUM(I86:I91)</f>
        <v>994.82078732399998</v>
      </c>
      <c r="J92" s="210">
        <f>SUM(J86:J91)</f>
        <v>2727.8249926200001</v>
      </c>
    </row>
  </sheetData>
  <mergeCells count="7">
    <mergeCell ref="N1:O1"/>
    <mergeCell ref="A4:A12"/>
    <mergeCell ref="E84:G84"/>
    <mergeCell ref="H84:J84"/>
    <mergeCell ref="A13:A18"/>
    <mergeCell ref="A20:A23"/>
    <mergeCell ref="B2:I2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12"/>
  <sheetViews>
    <sheetView workbookViewId="0">
      <selection activeCell="F18" sqref="F18"/>
    </sheetView>
  </sheetViews>
  <sheetFormatPr defaultRowHeight="14"/>
  <cols>
    <col min="1" max="1" width="9.54296875" bestFit="1" customWidth="1"/>
    <col min="2" max="9" width="5" bestFit="1" customWidth="1"/>
  </cols>
  <sheetData>
    <row r="1" spans="1:9" ht="27.65" customHeight="1">
      <c r="A1" s="1211" t="s">
        <v>1015</v>
      </c>
      <c r="B1" s="1211"/>
      <c r="C1" s="1211"/>
      <c r="D1" s="1211"/>
      <c r="E1" s="1211"/>
      <c r="F1" s="1211"/>
      <c r="G1" s="1211"/>
      <c r="H1" s="1211"/>
      <c r="I1" s="1211"/>
    </row>
    <row r="2" spans="1:9">
      <c r="A2" s="50"/>
      <c r="B2" s="662">
        <v>2007</v>
      </c>
      <c r="C2" s="662">
        <v>2008</v>
      </c>
      <c r="D2" s="662">
        <v>2009</v>
      </c>
      <c r="E2" s="662">
        <v>2010</v>
      </c>
      <c r="F2" s="662">
        <v>2011</v>
      </c>
      <c r="G2" s="662">
        <v>2012</v>
      </c>
      <c r="H2" s="662">
        <v>2013</v>
      </c>
      <c r="I2" s="1014">
        <v>2014</v>
      </c>
    </row>
    <row r="3" spans="1:9">
      <c r="A3" s="662" t="s">
        <v>1012</v>
      </c>
      <c r="B3" s="50"/>
      <c r="C3" s="50"/>
      <c r="D3" s="50"/>
      <c r="E3" s="50"/>
      <c r="F3" s="50"/>
      <c r="G3" s="50"/>
      <c r="H3" s="50">
        <v>26</v>
      </c>
      <c r="I3" s="50"/>
    </row>
    <row r="4" spans="1:9">
      <c r="A4" s="662" t="s">
        <v>1013</v>
      </c>
      <c r="B4" s="50"/>
      <c r="C4" s="50"/>
      <c r="D4" s="50"/>
      <c r="E4" s="50"/>
      <c r="F4" s="50"/>
      <c r="G4" s="50"/>
      <c r="H4" s="50">
        <v>17</v>
      </c>
      <c r="I4" s="50"/>
    </row>
    <row r="5" spans="1:9">
      <c r="A5" s="662" t="s">
        <v>72</v>
      </c>
      <c r="B5" s="50">
        <v>83</v>
      </c>
      <c r="C5" s="50">
        <v>8</v>
      </c>
      <c r="D5" s="50">
        <v>30</v>
      </c>
      <c r="E5" s="50"/>
      <c r="F5" s="50"/>
      <c r="G5" s="50"/>
      <c r="H5" s="50">
        <v>38</v>
      </c>
      <c r="I5" s="50">
        <v>17</v>
      </c>
    </row>
    <row r="6" spans="1:9">
      <c r="A6" s="662" t="s">
        <v>316</v>
      </c>
      <c r="B6" s="50">
        <v>22</v>
      </c>
      <c r="C6" s="50">
        <v>19</v>
      </c>
      <c r="D6" s="50">
        <v>38</v>
      </c>
      <c r="E6" s="50"/>
      <c r="F6" s="50"/>
      <c r="G6" s="50"/>
      <c r="H6" s="50">
        <v>47</v>
      </c>
      <c r="I6" s="50">
        <v>30</v>
      </c>
    </row>
    <row r="7" spans="1:9">
      <c r="A7" s="662" t="s">
        <v>310</v>
      </c>
      <c r="B7" s="50">
        <v>24</v>
      </c>
      <c r="C7" s="50">
        <v>18</v>
      </c>
      <c r="D7" s="50">
        <v>33</v>
      </c>
      <c r="E7" s="50">
        <v>21</v>
      </c>
      <c r="F7" s="50">
        <v>43</v>
      </c>
      <c r="G7" s="50">
        <v>60</v>
      </c>
      <c r="H7" s="50">
        <v>45</v>
      </c>
      <c r="I7" s="50">
        <v>182</v>
      </c>
    </row>
    <row r="8" spans="1:9">
      <c r="A8" s="662" t="s">
        <v>311</v>
      </c>
      <c r="B8" s="50">
        <v>30</v>
      </c>
      <c r="C8" s="50">
        <v>25</v>
      </c>
      <c r="D8" s="50">
        <v>26</v>
      </c>
      <c r="E8" s="50">
        <v>37</v>
      </c>
      <c r="F8" s="50">
        <v>13</v>
      </c>
      <c r="G8" s="50">
        <v>43</v>
      </c>
      <c r="H8" s="50">
        <v>85</v>
      </c>
      <c r="I8" s="50">
        <v>29</v>
      </c>
    </row>
    <row r="9" spans="1:9">
      <c r="A9" s="662" t="s">
        <v>620</v>
      </c>
      <c r="B9" s="50">
        <v>13</v>
      </c>
      <c r="C9" s="50">
        <v>15</v>
      </c>
      <c r="D9" s="50">
        <v>18</v>
      </c>
      <c r="E9" s="50">
        <v>20</v>
      </c>
      <c r="F9" s="50">
        <v>111</v>
      </c>
      <c r="G9" s="50">
        <v>45</v>
      </c>
      <c r="H9" s="50">
        <v>29</v>
      </c>
      <c r="I9" s="50">
        <v>14</v>
      </c>
    </row>
    <row r="10" spans="1:9">
      <c r="A10" s="662" t="s">
        <v>621</v>
      </c>
      <c r="B10" s="50">
        <v>12</v>
      </c>
      <c r="C10" s="50">
        <v>13</v>
      </c>
      <c r="D10" s="50"/>
      <c r="E10" s="50"/>
      <c r="F10" s="50"/>
      <c r="G10" s="50"/>
      <c r="H10" s="50">
        <v>2</v>
      </c>
      <c r="I10" s="50">
        <v>18</v>
      </c>
    </row>
    <row r="11" spans="1:9">
      <c r="A11" s="662" t="s">
        <v>1014</v>
      </c>
      <c r="B11" s="50"/>
      <c r="C11" s="50">
        <v>13</v>
      </c>
      <c r="D11" s="50"/>
      <c r="E11" s="50"/>
      <c r="F11" s="50"/>
      <c r="G11" s="50"/>
      <c r="H11" s="50">
        <v>17</v>
      </c>
      <c r="I11" s="50"/>
    </row>
    <row r="12" spans="1:9">
      <c r="A12" s="1043" t="s">
        <v>1534</v>
      </c>
      <c r="B12" s="128">
        <f>MEDIAN(B3:B11)</f>
        <v>23</v>
      </c>
      <c r="C12" s="128">
        <f t="shared" ref="C12:I12" si="0">MEDIAN(C3:C11)</f>
        <v>15</v>
      </c>
      <c r="D12" s="128">
        <f t="shared" si="0"/>
        <v>30</v>
      </c>
      <c r="E12" s="128">
        <f t="shared" si="0"/>
        <v>21</v>
      </c>
      <c r="F12" s="128">
        <f t="shared" si="0"/>
        <v>43</v>
      </c>
      <c r="G12" s="128">
        <f t="shared" si="0"/>
        <v>45</v>
      </c>
      <c r="H12" s="128">
        <f t="shared" si="0"/>
        <v>29</v>
      </c>
      <c r="I12" s="128">
        <f t="shared" si="0"/>
        <v>23.5</v>
      </c>
    </row>
  </sheetData>
  <mergeCells count="1">
    <mergeCell ref="A1:I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L79"/>
  <sheetViews>
    <sheetView topLeftCell="U1" workbookViewId="0">
      <selection activeCell="AH5" sqref="AH5"/>
    </sheetView>
  </sheetViews>
  <sheetFormatPr defaultRowHeight="14"/>
  <cols>
    <col min="1" max="1" width="7.6328125" bestFit="1" customWidth="1"/>
    <col min="2" max="2" width="8.453125" bestFit="1" customWidth="1"/>
    <col min="3" max="3" width="7.54296875" bestFit="1" customWidth="1"/>
    <col min="4" max="4" width="10" bestFit="1" customWidth="1"/>
    <col min="5" max="5" width="5.81640625" bestFit="1" customWidth="1"/>
    <col min="6" max="6" width="6.36328125" bestFit="1" customWidth="1"/>
    <col min="7" max="7" width="10.90625" bestFit="1" customWidth="1"/>
    <col min="8" max="8" width="12" bestFit="1" customWidth="1"/>
    <col min="10" max="10" width="17.6328125" customWidth="1"/>
    <col min="11" max="11" width="11.36328125" bestFit="1" customWidth="1"/>
    <col min="17" max="17" width="10.36328125" customWidth="1"/>
    <col min="20" max="20" width="14.36328125" customWidth="1"/>
    <col min="27" max="27" width="20" bestFit="1" customWidth="1"/>
    <col min="29" max="30" width="11.08984375" bestFit="1" customWidth="1"/>
    <col min="31" max="31" width="14" bestFit="1" customWidth="1"/>
    <col min="32" max="32" width="18" bestFit="1" customWidth="1"/>
    <col min="33" max="33" width="11.08984375" bestFit="1" customWidth="1"/>
    <col min="34" max="34" width="8" bestFit="1" customWidth="1"/>
    <col min="35" max="35" width="11.08984375" bestFit="1" customWidth="1"/>
    <col min="36" max="36" width="10.54296875" customWidth="1"/>
  </cols>
  <sheetData>
    <row r="1" spans="1:38">
      <c r="A1" s="1246" t="s">
        <v>1129</v>
      </c>
      <c r="B1" s="1247"/>
      <c r="C1" s="1247"/>
      <c r="D1" s="1247"/>
      <c r="E1" s="1247"/>
      <c r="F1" s="1247"/>
      <c r="G1" s="1247"/>
      <c r="H1" s="1247"/>
      <c r="J1" s="1" t="s">
        <v>184</v>
      </c>
      <c r="K1" s="17"/>
      <c r="L1" s="17" t="s">
        <v>185</v>
      </c>
      <c r="M1" s="297">
        <v>41932</v>
      </c>
      <c r="N1" s="17"/>
      <c r="O1" s="17"/>
      <c r="P1" s="17"/>
      <c r="Q1" s="17"/>
      <c r="U1" s="1248" t="s">
        <v>1096</v>
      </c>
      <c r="V1" s="1248"/>
      <c r="W1" s="1248"/>
      <c r="X1" s="1248"/>
      <c r="Y1" s="1248"/>
      <c r="AA1" s="685"/>
      <c r="AB1" s="685"/>
      <c r="AC1" s="685"/>
      <c r="AD1" s="685"/>
      <c r="AE1" s="685"/>
      <c r="AF1" s="685" t="s">
        <v>1131</v>
      </c>
      <c r="AG1" s="685">
        <v>0.13</v>
      </c>
      <c r="AH1" s="685">
        <v>0.18</v>
      </c>
      <c r="AI1" s="685"/>
    </row>
    <row r="2" spans="1:38">
      <c r="A2" s="50" t="s">
        <v>10</v>
      </c>
      <c r="B2" s="50" t="s">
        <v>1091</v>
      </c>
      <c r="C2" s="50" t="s">
        <v>1102</v>
      </c>
      <c r="D2" s="50" t="s">
        <v>1103</v>
      </c>
      <c r="E2" s="50" t="s">
        <v>1092</v>
      </c>
      <c r="F2" s="596" t="s">
        <v>1093</v>
      </c>
      <c r="G2" s="596" t="s">
        <v>1098</v>
      </c>
      <c r="H2" s="596" t="s">
        <v>1099</v>
      </c>
      <c r="I2" s="683"/>
      <c r="J2" s="88" t="s">
        <v>1086</v>
      </c>
      <c r="K2" s="237" t="s">
        <v>146</v>
      </c>
      <c r="L2" s="237" t="s">
        <v>147</v>
      </c>
      <c r="M2" s="237" t="s">
        <v>148</v>
      </c>
      <c r="N2" s="237" t="s">
        <v>149</v>
      </c>
      <c r="O2" s="237" t="s">
        <v>150</v>
      </c>
      <c r="P2" s="88" t="s">
        <v>160</v>
      </c>
      <c r="Q2" s="88" t="s">
        <v>170</v>
      </c>
      <c r="S2" s="50" t="s">
        <v>10</v>
      </c>
      <c r="T2" s="50" t="s">
        <v>1095</v>
      </c>
      <c r="U2" s="682">
        <v>25</v>
      </c>
      <c r="V2" s="50">
        <v>60</v>
      </c>
      <c r="W2" s="50">
        <v>120</v>
      </c>
      <c r="X2" s="50">
        <v>200</v>
      </c>
      <c r="Y2" s="50" t="s">
        <v>1094</v>
      </c>
      <c r="AA2" s="686"/>
      <c r="AB2" s="686"/>
      <c r="AC2" s="686"/>
      <c r="AD2" s="686"/>
      <c r="AE2" s="687" t="s">
        <v>1132</v>
      </c>
      <c r="AF2" s="686"/>
      <c r="AG2" s="733">
        <v>0.02</v>
      </c>
      <c r="AH2" s="686"/>
      <c r="AI2" s="680">
        <v>2014</v>
      </c>
    </row>
    <row r="3" spans="1:38" ht="15.5">
      <c r="A3" s="684" t="s">
        <v>1100</v>
      </c>
      <c r="B3" s="50"/>
      <c r="C3" s="50" t="s">
        <v>312</v>
      </c>
      <c r="D3" s="50"/>
      <c r="E3" s="50" t="s">
        <v>312</v>
      </c>
      <c r="F3" s="596" t="s">
        <v>312</v>
      </c>
      <c r="G3" s="50" t="s">
        <v>1112</v>
      </c>
      <c r="H3" s="50" t="s">
        <v>1113</v>
      </c>
      <c r="J3" s="435" t="s">
        <v>274</v>
      </c>
      <c r="K3" s="706">
        <v>0.39583333333333331</v>
      </c>
      <c r="L3" s="703">
        <v>0.35499999999999998</v>
      </c>
      <c r="M3" s="702">
        <v>9.2799999999999994</v>
      </c>
      <c r="N3" s="701">
        <v>11</v>
      </c>
      <c r="O3" s="702">
        <v>8.42</v>
      </c>
      <c r="P3" s="704">
        <v>2</v>
      </c>
      <c r="Q3" s="705">
        <v>8.1999999999999993</v>
      </c>
      <c r="S3" s="50" t="s">
        <v>1079</v>
      </c>
      <c r="T3" s="50"/>
      <c r="U3" s="681"/>
      <c r="V3" s="50"/>
      <c r="W3" s="50"/>
      <c r="X3" s="50"/>
      <c r="Y3" s="50"/>
      <c r="AA3" s="1082" t="s">
        <v>1133</v>
      </c>
      <c r="AB3" s="1241"/>
      <c r="AC3" s="697"/>
      <c r="AD3" s="697"/>
      <c r="AE3" s="1243" t="s">
        <v>67</v>
      </c>
      <c r="AF3" s="1244"/>
      <c r="AG3" s="688"/>
      <c r="AH3" s="689" t="s">
        <v>1134</v>
      </c>
      <c r="AI3" s="690" t="s">
        <v>1135</v>
      </c>
      <c r="AK3" s="736"/>
    </row>
    <row r="4" spans="1:38" ht="15.5">
      <c r="A4" t="s">
        <v>1101</v>
      </c>
      <c r="B4" s="50" t="s">
        <v>312</v>
      </c>
      <c r="C4" s="50" t="s">
        <v>312</v>
      </c>
      <c r="D4" s="50" t="s">
        <v>312</v>
      </c>
      <c r="E4" s="50"/>
      <c r="F4" s="50"/>
      <c r="G4" s="50"/>
      <c r="H4" s="50"/>
      <c r="J4" s="435" t="s">
        <v>151</v>
      </c>
      <c r="K4" s="84"/>
      <c r="L4" s="703">
        <v>0.35499999999999998</v>
      </c>
      <c r="M4" s="702">
        <v>9.27</v>
      </c>
      <c r="N4" s="701">
        <v>11</v>
      </c>
      <c r="O4" s="702">
        <v>8.31</v>
      </c>
      <c r="P4" s="154"/>
      <c r="Q4" s="17"/>
      <c r="S4" s="50" t="s">
        <v>1080</v>
      </c>
      <c r="T4" s="50"/>
      <c r="U4" s="681"/>
      <c r="V4" s="50"/>
      <c r="W4" s="50"/>
      <c r="X4" s="50"/>
      <c r="Y4" s="50"/>
      <c r="AA4" s="1082"/>
      <c r="AB4" s="1242"/>
      <c r="AC4" s="698" t="s">
        <v>1152</v>
      </c>
      <c r="AD4" s="698" t="s">
        <v>1153</v>
      </c>
      <c r="AE4" s="680" t="s">
        <v>1136</v>
      </c>
      <c r="AF4" s="690" t="s">
        <v>1137</v>
      </c>
      <c r="AG4" s="680" t="s">
        <v>1138</v>
      </c>
      <c r="AH4" s="680" t="s">
        <v>1138</v>
      </c>
      <c r="AI4" s="691" t="s">
        <v>1139</v>
      </c>
      <c r="AK4" s="736"/>
    </row>
    <row r="5" spans="1:38" ht="15.5">
      <c r="A5" s="684" t="s">
        <v>1124</v>
      </c>
      <c r="B5" s="50"/>
      <c r="C5" s="50"/>
      <c r="D5" s="50"/>
      <c r="E5" s="50"/>
      <c r="F5" s="50" t="s">
        <v>312</v>
      </c>
      <c r="G5" s="50" t="s">
        <v>1120</v>
      </c>
      <c r="H5" s="50" t="s">
        <v>1121</v>
      </c>
      <c r="J5" s="435" t="s">
        <v>275</v>
      </c>
      <c r="K5" s="84"/>
      <c r="L5" s="703">
        <v>0.35499999999999998</v>
      </c>
      <c r="M5" s="702">
        <v>9.23</v>
      </c>
      <c r="N5" s="701">
        <v>11.2</v>
      </c>
      <c r="O5" s="702">
        <v>8.2799999999999994</v>
      </c>
      <c r="P5" s="154"/>
      <c r="Q5" s="17"/>
      <c r="S5" s="50" t="s">
        <v>1081</v>
      </c>
      <c r="T5" s="50"/>
      <c r="U5" s="681"/>
      <c r="V5" s="50"/>
      <c r="W5" s="50"/>
      <c r="X5" s="50"/>
      <c r="Y5" s="50"/>
      <c r="AA5" s="1233" t="s">
        <v>1140</v>
      </c>
      <c r="AB5" s="692" t="s">
        <v>1141</v>
      </c>
      <c r="AC5" s="680">
        <v>19.0288</v>
      </c>
      <c r="AD5" s="680">
        <v>23.5107</v>
      </c>
      <c r="AE5" s="696">
        <f>AD5-AC5</f>
        <v>4.4818999999999996</v>
      </c>
      <c r="AF5" s="734">
        <f t="shared" ref="AF5:AF10" si="0">AE5/1000</f>
        <v>4.4818999999999996E-3</v>
      </c>
      <c r="AG5" s="680">
        <f>(AK5+AL5)/2</f>
        <v>1.1850000000000001</v>
      </c>
      <c r="AH5" s="696">
        <f>AG5-$AH$1</f>
        <v>1.0050000000000001</v>
      </c>
      <c r="AI5" s="735">
        <f>(AH5*$AG$2)/$AF5</f>
        <v>4.4847051473705362</v>
      </c>
      <c r="AK5" s="736">
        <v>1.06</v>
      </c>
      <c r="AL5" s="736">
        <v>1.31</v>
      </c>
    </row>
    <row r="6" spans="1:38" ht="15.5">
      <c r="A6" s="684" t="s">
        <v>1125</v>
      </c>
      <c r="B6" s="50" t="s">
        <v>312</v>
      </c>
      <c r="C6" s="50"/>
      <c r="D6" s="50"/>
      <c r="E6" s="50"/>
      <c r="F6" s="50"/>
      <c r="G6" s="50"/>
      <c r="H6" s="50"/>
      <c r="J6" s="435" t="s">
        <v>152</v>
      </c>
      <c r="K6" s="84"/>
      <c r="L6" s="703">
        <v>0.35499999999999998</v>
      </c>
      <c r="M6" s="702">
        <v>9.15</v>
      </c>
      <c r="N6" s="701">
        <v>11.2</v>
      </c>
      <c r="O6" s="702">
        <v>8.24</v>
      </c>
      <c r="P6" s="154"/>
      <c r="Q6" s="17"/>
      <c r="S6" s="50" t="s">
        <v>1082</v>
      </c>
      <c r="T6" s="50"/>
      <c r="U6" s="681"/>
      <c r="V6" s="50"/>
      <c r="W6" s="50"/>
      <c r="X6" s="50"/>
      <c r="Y6" s="50"/>
      <c r="AA6" s="1235"/>
      <c r="AB6" s="692" t="s">
        <v>1142</v>
      </c>
      <c r="AC6" s="680">
        <v>19.116</v>
      </c>
      <c r="AD6" s="680">
        <v>23.2044</v>
      </c>
      <c r="AE6" s="696">
        <f t="shared" ref="AE6:AE10" si="1">AD6-AC6</f>
        <v>4.0884</v>
      </c>
      <c r="AF6" s="734">
        <f t="shared" si="0"/>
        <v>4.0883999999999998E-3</v>
      </c>
      <c r="AG6" s="680">
        <f>(AK6+AL6)/2</f>
        <v>0.80499999999999994</v>
      </c>
      <c r="AH6" s="699">
        <f t="shared" ref="AH6:AH8" si="2">AG6-$AH$1</f>
        <v>0.625</v>
      </c>
      <c r="AI6" s="735">
        <f t="shared" ref="AI6:AI10" si="3">(AH6*$AG$2)/$AF6</f>
        <v>3.0574307797671465</v>
      </c>
      <c r="AK6" s="736">
        <v>0.66</v>
      </c>
      <c r="AL6" s="736">
        <v>0.95</v>
      </c>
    </row>
    <row r="7" spans="1:38">
      <c r="A7" s="684" t="s">
        <v>1108</v>
      </c>
      <c r="B7" s="50"/>
      <c r="C7" s="50"/>
      <c r="D7" s="50"/>
      <c r="E7" s="50"/>
      <c r="F7" s="50" t="s">
        <v>312</v>
      </c>
      <c r="G7" s="50" t="s">
        <v>1111</v>
      </c>
      <c r="H7" s="50" t="s">
        <v>1110</v>
      </c>
      <c r="J7" s="435" t="s">
        <v>276</v>
      </c>
      <c r="K7" s="84"/>
      <c r="L7" s="703">
        <v>0.36</v>
      </c>
      <c r="M7" s="702">
        <v>9.31</v>
      </c>
      <c r="N7" s="701">
        <v>10.6</v>
      </c>
      <c r="O7" s="702">
        <v>8.2200000000000006</v>
      </c>
      <c r="P7" s="154"/>
      <c r="Q7" s="17"/>
      <c r="S7" s="50" t="s">
        <v>1083</v>
      </c>
      <c r="T7" s="50"/>
      <c r="U7" s="50"/>
      <c r="V7" s="50"/>
      <c r="W7" s="50"/>
      <c r="X7" s="50"/>
      <c r="Y7" s="50"/>
      <c r="AA7" s="1233" t="s">
        <v>1143</v>
      </c>
      <c r="AB7" s="692" t="s">
        <v>1144</v>
      </c>
      <c r="AC7" s="680">
        <v>19.18</v>
      </c>
      <c r="AD7" s="680">
        <v>24.5595</v>
      </c>
      <c r="AE7" s="696">
        <f t="shared" si="1"/>
        <v>5.3795000000000002</v>
      </c>
      <c r="AF7" s="734">
        <f t="shared" si="0"/>
        <v>5.3795000000000006E-3</v>
      </c>
      <c r="AG7" s="680">
        <f>0.47*5</f>
        <v>2.3499999999999996</v>
      </c>
      <c r="AH7" s="699">
        <f t="shared" si="2"/>
        <v>2.1699999999999995</v>
      </c>
      <c r="AI7" s="735">
        <f t="shared" si="3"/>
        <v>8.0676642810670103</v>
      </c>
      <c r="AJ7" t="s">
        <v>1168</v>
      </c>
      <c r="AK7" s="736">
        <v>0.47</v>
      </c>
      <c r="AL7" s="736"/>
    </row>
    <row r="8" spans="1:38">
      <c r="A8" s="684" t="s">
        <v>1109</v>
      </c>
      <c r="B8" s="50" t="s">
        <v>312</v>
      </c>
      <c r="C8" s="50"/>
      <c r="D8" s="50"/>
      <c r="E8" s="50"/>
      <c r="F8" s="50"/>
      <c r="G8" s="50"/>
      <c r="H8" s="50"/>
      <c r="J8" s="435" t="s">
        <v>153</v>
      </c>
      <c r="K8" s="84"/>
      <c r="L8" s="703">
        <v>0.36099999999999999</v>
      </c>
      <c r="M8" s="702">
        <v>9.4</v>
      </c>
      <c r="N8" s="701">
        <v>10.6</v>
      </c>
      <c r="O8" s="702">
        <v>8.1999999999999993</v>
      </c>
      <c r="P8" s="154"/>
      <c r="Q8" s="17"/>
      <c r="S8" s="50" t="s">
        <v>1084</v>
      </c>
      <c r="T8" s="50"/>
      <c r="U8" s="50"/>
      <c r="V8" s="50"/>
      <c r="W8" s="50"/>
      <c r="X8" s="50"/>
      <c r="Y8" s="50"/>
      <c r="AA8" s="1235"/>
      <c r="AB8" s="692" t="s">
        <v>1145</v>
      </c>
      <c r="AC8" s="693">
        <v>18.990300000000001</v>
      </c>
      <c r="AD8" s="693">
        <v>23.244599999999998</v>
      </c>
      <c r="AE8" s="696">
        <f t="shared" si="1"/>
        <v>4.2542999999999971</v>
      </c>
      <c r="AF8" s="734">
        <f t="shared" si="0"/>
        <v>4.2542999999999973E-3</v>
      </c>
      <c r="AG8" s="680">
        <f>(AK8+AL8)/2</f>
        <v>1.3900000000000001</v>
      </c>
      <c r="AH8" s="699">
        <f t="shared" si="2"/>
        <v>1.2100000000000002</v>
      </c>
      <c r="AI8" s="735">
        <f t="shared" si="3"/>
        <v>5.6883623627858917</v>
      </c>
      <c r="AK8" s="736">
        <v>1.3</v>
      </c>
      <c r="AL8" s="736">
        <v>1.48</v>
      </c>
    </row>
    <row r="9" spans="1:38">
      <c r="A9" s="684" t="s">
        <v>1105</v>
      </c>
      <c r="B9" s="50"/>
      <c r="C9" s="50" t="s">
        <v>312</v>
      </c>
      <c r="D9" s="50"/>
      <c r="E9" s="50" t="s">
        <v>312</v>
      </c>
      <c r="F9" s="596" t="s">
        <v>312</v>
      </c>
      <c r="G9" s="50" t="s">
        <v>1118</v>
      </c>
      <c r="H9" s="50" t="s">
        <v>1119</v>
      </c>
      <c r="J9" s="435" t="s">
        <v>277</v>
      </c>
      <c r="K9" s="84"/>
      <c r="L9" s="703">
        <v>0.36099999999999999</v>
      </c>
      <c r="M9" s="702">
        <v>9.32</v>
      </c>
      <c r="N9" s="701">
        <v>10.6</v>
      </c>
      <c r="O9" s="702">
        <v>8.19</v>
      </c>
      <c r="P9" s="154"/>
      <c r="Q9" s="17"/>
      <c r="AA9" s="1233" t="s">
        <v>1146</v>
      </c>
      <c r="AB9" s="692" t="s">
        <v>1147</v>
      </c>
      <c r="AC9" s="693">
        <v>18.985099999999999</v>
      </c>
      <c r="AD9" s="693">
        <v>23.309699999999999</v>
      </c>
      <c r="AE9" s="696">
        <f t="shared" si="1"/>
        <v>4.3246000000000002</v>
      </c>
      <c r="AF9" s="734">
        <f t="shared" si="0"/>
        <v>4.3246000000000005E-3</v>
      </c>
      <c r="AG9" s="680">
        <v>0.95</v>
      </c>
      <c r="AH9" s="696">
        <f t="shared" ref="AH9" si="4">AG9-$AG$1</f>
        <v>0.82</v>
      </c>
      <c r="AI9" s="735">
        <f t="shared" si="3"/>
        <v>3.7922582435369736</v>
      </c>
      <c r="AK9" s="736">
        <v>0.82</v>
      </c>
      <c r="AL9" s="736"/>
    </row>
    <row r="10" spans="1:38">
      <c r="A10" s="684" t="s">
        <v>1104</v>
      </c>
      <c r="B10" s="50" t="s">
        <v>312</v>
      </c>
      <c r="C10" s="50" t="s">
        <v>312</v>
      </c>
      <c r="D10" s="50" t="s">
        <v>312</v>
      </c>
      <c r="E10" s="50"/>
      <c r="F10" s="50"/>
      <c r="G10" s="50"/>
      <c r="H10" s="50"/>
      <c r="J10" s="435" t="s">
        <v>154</v>
      </c>
      <c r="K10" s="84"/>
      <c r="L10" s="703">
        <v>0.36099999999999999</v>
      </c>
      <c r="M10" s="702">
        <v>9.42</v>
      </c>
      <c r="N10" s="701">
        <v>10.6</v>
      </c>
      <c r="O10" s="702">
        <v>8.18</v>
      </c>
      <c r="P10" s="154"/>
      <c r="Q10" s="17"/>
      <c r="U10" s="1248" t="s">
        <v>1097</v>
      </c>
      <c r="V10" s="1248"/>
      <c r="W10" s="1248"/>
      <c r="X10" s="1248"/>
      <c r="Y10" s="1248"/>
      <c r="AA10" s="1235"/>
      <c r="AB10" s="692" t="s">
        <v>1148</v>
      </c>
      <c r="AC10" s="693">
        <v>19.046299999999999</v>
      </c>
      <c r="AD10" s="693">
        <v>24.608699999999999</v>
      </c>
      <c r="AE10" s="696">
        <f t="shared" si="1"/>
        <v>5.5624000000000002</v>
      </c>
      <c r="AF10" s="734">
        <f t="shared" si="0"/>
        <v>5.5624000000000003E-3</v>
      </c>
      <c r="AG10" s="680">
        <f>(AK10+AL10)/2</f>
        <v>1.53</v>
      </c>
      <c r="AH10" s="696">
        <f>AG10-$AH$1</f>
        <v>1.35</v>
      </c>
      <c r="AI10" s="735">
        <f t="shared" si="3"/>
        <v>4.8540198475478213</v>
      </c>
      <c r="AK10" s="736">
        <v>1.45</v>
      </c>
      <c r="AL10" s="736">
        <v>1.61</v>
      </c>
    </row>
    <row r="11" spans="1:38">
      <c r="A11" s="684" t="s">
        <v>1106</v>
      </c>
      <c r="B11" s="50"/>
      <c r="C11" s="50" t="s">
        <v>312</v>
      </c>
      <c r="D11" s="50"/>
      <c r="E11" s="50" t="s">
        <v>312</v>
      </c>
      <c r="F11" s="596" t="s">
        <v>312</v>
      </c>
      <c r="G11" s="50" t="s">
        <v>1114</v>
      </c>
      <c r="H11" s="50" t="s">
        <v>1115</v>
      </c>
      <c r="J11" s="435" t="s">
        <v>155</v>
      </c>
      <c r="K11" s="84"/>
      <c r="L11" s="703">
        <v>0.36099999999999999</v>
      </c>
      <c r="M11" s="702">
        <v>9.35</v>
      </c>
      <c r="N11" s="701">
        <v>10.6</v>
      </c>
      <c r="O11" s="702">
        <v>8.16</v>
      </c>
      <c r="P11" s="154"/>
      <c r="Q11" s="17"/>
      <c r="S11" s="50" t="s">
        <v>10</v>
      </c>
      <c r="T11" s="50" t="s">
        <v>1095</v>
      </c>
      <c r="U11" s="682">
        <v>25</v>
      </c>
      <c r="V11" s="50">
        <v>60</v>
      </c>
      <c r="W11" s="50">
        <v>120</v>
      </c>
      <c r="X11" s="50">
        <v>200</v>
      </c>
      <c r="Y11" s="50" t="s">
        <v>1094</v>
      </c>
      <c r="AG11" s="680"/>
    </row>
    <row r="12" spans="1:38" ht="15.5">
      <c r="A12" s="684" t="s">
        <v>1107</v>
      </c>
      <c r="B12" s="50" t="s">
        <v>312</v>
      </c>
      <c r="C12" s="50" t="s">
        <v>312</v>
      </c>
      <c r="D12" s="50" t="s">
        <v>312</v>
      </c>
      <c r="E12" s="50"/>
      <c r="F12" s="50"/>
      <c r="G12" s="50"/>
      <c r="H12" s="50"/>
      <c r="J12" s="435" t="s">
        <v>156</v>
      </c>
      <c r="K12" s="84"/>
      <c r="L12" s="703">
        <v>0.36099999999999999</v>
      </c>
      <c r="M12" s="702">
        <v>8.99</v>
      </c>
      <c r="N12" s="701">
        <v>10.6</v>
      </c>
      <c r="O12" s="702">
        <v>8.15</v>
      </c>
      <c r="P12" s="154"/>
      <c r="Q12" s="17"/>
      <c r="S12" s="50" t="s">
        <v>1079</v>
      </c>
      <c r="T12" s="50"/>
      <c r="U12" s="681"/>
      <c r="V12" s="50"/>
      <c r="W12" s="50"/>
      <c r="X12" s="50"/>
      <c r="Y12" s="50"/>
      <c r="AA12" s="54"/>
      <c r="AB12" s="54"/>
      <c r="AH12" s="54"/>
      <c r="AI12" s="54"/>
    </row>
    <row r="13" spans="1:38" ht="15.5">
      <c r="A13" s="684" t="s">
        <v>1123</v>
      </c>
      <c r="B13" s="50"/>
      <c r="C13" s="50"/>
      <c r="D13" s="50"/>
      <c r="E13" s="50"/>
      <c r="F13" s="596" t="s">
        <v>312</v>
      </c>
      <c r="G13" s="50" t="s">
        <v>1116</v>
      </c>
      <c r="H13" s="50" t="s">
        <v>1117</v>
      </c>
      <c r="J13" s="435" t="s">
        <v>157</v>
      </c>
      <c r="K13" s="97"/>
      <c r="L13" s="703">
        <v>0.36899999999999999</v>
      </c>
      <c r="M13" s="702">
        <v>9.3000000000000007</v>
      </c>
      <c r="N13" s="701">
        <v>10.4</v>
      </c>
      <c r="O13" s="702">
        <v>8.14</v>
      </c>
      <c r="P13" s="154"/>
      <c r="Q13" s="17"/>
      <c r="S13" s="50" t="s">
        <v>1080</v>
      </c>
      <c r="T13" s="50"/>
      <c r="U13" s="681"/>
      <c r="V13" s="50"/>
      <c r="W13" s="50"/>
      <c r="X13" s="50"/>
      <c r="Y13" s="50"/>
      <c r="AB13" s="50"/>
      <c r="AC13" s="1250" t="s">
        <v>1154</v>
      </c>
      <c r="AD13" s="1250"/>
      <c r="AE13" s="1250"/>
      <c r="AF13" s="1250" t="s">
        <v>1155</v>
      </c>
      <c r="AG13" s="1250"/>
      <c r="AH13" s="1250"/>
      <c r="AI13" s="1251" t="s">
        <v>1157</v>
      </c>
      <c r="AJ13" s="1252"/>
      <c r="AK13" s="1249" t="s">
        <v>1151</v>
      </c>
    </row>
    <row r="14" spans="1:38" ht="28">
      <c r="A14" s="684" t="s">
        <v>1122</v>
      </c>
      <c r="B14" s="50" t="s">
        <v>312</v>
      </c>
      <c r="C14" s="50"/>
      <c r="D14" s="50"/>
      <c r="E14" s="50"/>
      <c r="F14" s="50"/>
      <c r="G14" s="50"/>
      <c r="H14" s="50"/>
      <c r="J14" s="435" t="s">
        <v>158</v>
      </c>
      <c r="K14" s="97"/>
      <c r="L14" s="703">
        <v>0.375</v>
      </c>
      <c r="M14" s="702">
        <v>8.75</v>
      </c>
      <c r="N14" s="701">
        <v>10.199999999999999</v>
      </c>
      <c r="O14" s="702">
        <v>8.1199999999999992</v>
      </c>
      <c r="P14" s="154"/>
      <c r="Q14" s="17"/>
      <c r="S14" s="50" t="s">
        <v>1081</v>
      </c>
      <c r="T14" s="50"/>
      <c r="U14" s="681"/>
      <c r="V14" s="50"/>
      <c r="W14" s="50"/>
      <c r="X14" s="50"/>
      <c r="Y14" s="50"/>
      <c r="AA14" s="700" t="s">
        <v>1133</v>
      </c>
      <c r="AB14" s="680"/>
      <c r="AC14" s="50" t="s">
        <v>1152</v>
      </c>
      <c r="AD14" s="50" t="s">
        <v>1153</v>
      </c>
      <c r="AE14" s="50" t="s">
        <v>1149</v>
      </c>
      <c r="AF14" s="50" t="s">
        <v>1156</v>
      </c>
      <c r="AG14" s="50" t="s">
        <v>1150</v>
      </c>
      <c r="AH14" s="596" t="s">
        <v>1158</v>
      </c>
      <c r="AI14" s="596" t="s">
        <v>1157</v>
      </c>
      <c r="AJ14" s="50" t="s">
        <v>1160</v>
      </c>
      <c r="AK14" s="1249"/>
    </row>
    <row r="15" spans="1:38" ht="15.5">
      <c r="J15" s="84"/>
      <c r="K15" s="84"/>
      <c r="L15" s="84"/>
      <c r="M15" s="84"/>
      <c r="N15" s="84"/>
      <c r="O15" s="84"/>
      <c r="P15" s="17"/>
      <c r="Q15" s="17"/>
      <c r="S15" s="50" t="s">
        <v>1082</v>
      </c>
      <c r="T15" s="50"/>
      <c r="U15" s="681"/>
      <c r="V15" s="50"/>
      <c r="W15" s="50"/>
      <c r="X15" s="50"/>
      <c r="Y15" s="50"/>
      <c r="AA15" s="1082" t="s">
        <v>1140</v>
      </c>
      <c r="AB15" s="680" t="s">
        <v>1141</v>
      </c>
      <c r="AC15" s="731">
        <v>86.207300000000004</v>
      </c>
      <c r="AD15" s="731">
        <v>91.4178</v>
      </c>
      <c r="AE15" s="696">
        <f>AD15-AC15</f>
        <v>5.2104999999999961</v>
      </c>
      <c r="AF15" s="696">
        <v>87.350200000000001</v>
      </c>
      <c r="AG15" s="696">
        <f>AD15-AF15</f>
        <v>4.0675999999999988</v>
      </c>
      <c r="AH15" s="730">
        <f>AG15/AE15</f>
        <v>0.78065444774973647</v>
      </c>
      <c r="AI15" s="696">
        <v>87.234200000000001</v>
      </c>
      <c r="AJ15" s="732">
        <f>AF15-AI15</f>
        <v>0.11599999999999966</v>
      </c>
      <c r="AK15" s="730">
        <f>1-(AG15-AJ15)/AG15</f>
        <v>2.8518045038843476E-2</v>
      </c>
    </row>
    <row r="16" spans="1:38">
      <c r="A16" s="1245" t="s">
        <v>1126</v>
      </c>
      <c r="B16" s="1245"/>
      <c r="C16" s="1245"/>
      <c r="J16" s="88" t="s">
        <v>1085</v>
      </c>
      <c r="K16" s="237" t="s">
        <v>146</v>
      </c>
      <c r="L16" s="237" t="s">
        <v>147</v>
      </c>
      <c r="M16" s="237" t="s">
        <v>148</v>
      </c>
      <c r="N16" s="237" t="s">
        <v>149</v>
      </c>
      <c r="O16" s="237" t="s">
        <v>150</v>
      </c>
      <c r="P16" s="88" t="s">
        <v>160</v>
      </c>
      <c r="Q16" s="88" t="s">
        <v>170</v>
      </c>
      <c r="S16" s="50" t="s">
        <v>1083</v>
      </c>
      <c r="T16" s="50"/>
      <c r="U16" s="50"/>
      <c r="V16" s="50"/>
      <c r="W16" s="50"/>
      <c r="X16" s="50"/>
      <c r="Y16" s="50"/>
      <c r="AA16" s="1082"/>
      <c r="AB16" s="680" t="s">
        <v>1142</v>
      </c>
      <c r="AC16" s="731">
        <v>89.2196</v>
      </c>
      <c r="AD16" s="731">
        <v>95.697900000000004</v>
      </c>
      <c r="AE16" s="696">
        <f t="shared" ref="AE16:AE20" si="5">AD16-AC16</f>
        <v>6.4783000000000044</v>
      </c>
      <c r="AF16" s="709">
        <v>90.434200000000004</v>
      </c>
      <c r="AG16" s="696">
        <f t="shared" ref="AG16:AG20" si="6">AD16-AF16</f>
        <v>5.2637</v>
      </c>
      <c r="AH16" s="730">
        <f t="shared" ref="AH16:AH20" si="7">AG16/AE16</f>
        <v>0.81251254187055189</v>
      </c>
      <c r="AI16" s="709">
        <v>90.319400000000002</v>
      </c>
      <c r="AJ16" s="732">
        <f t="shared" ref="AJ16:AJ20" si="8">AF16-AI16</f>
        <v>0.11480000000000246</v>
      </c>
      <c r="AK16" s="730">
        <f t="shared" ref="AK16:AK20" si="9">1-(AG16-AJ16)/AG16</f>
        <v>2.1809753595380177E-2</v>
      </c>
    </row>
    <row r="17" spans="1:37">
      <c r="A17" s="1245" t="s">
        <v>1127</v>
      </c>
      <c r="B17" s="1245"/>
      <c r="C17" s="1245"/>
      <c r="J17" s="435" t="s">
        <v>274</v>
      </c>
      <c r="K17" s="706">
        <v>0.48749999999999999</v>
      </c>
      <c r="L17" s="703">
        <v>0.36</v>
      </c>
      <c r="M17" s="702">
        <v>10.199999999999999</v>
      </c>
      <c r="N17" s="701">
        <v>11.4</v>
      </c>
      <c r="O17" s="702">
        <v>7.94</v>
      </c>
      <c r="P17" s="707">
        <v>1.9</v>
      </c>
      <c r="Q17" s="708">
        <v>8.18</v>
      </c>
      <c r="S17" s="50" t="s">
        <v>1084</v>
      </c>
      <c r="T17" s="50"/>
      <c r="U17" s="50"/>
      <c r="V17" s="50"/>
      <c r="W17" s="50"/>
      <c r="X17" s="50"/>
      <c r="Y17" s="50"/>
      <c r="AA17" s="1082" t="s">
        <v>1143</v>
      </c>
      <c r="AB17" s="680" t="s">
        <v>1144</v>
      </c>
      <c r="AC17" s="731">
        <v>81.934399999999997</v>
      </c>
      <c r="AD17" s="731">
        <v>87.262</v>
      </c>
      <c r="AE17" s="696">
        <f t="shared" si="5"/>
        <v>5.3276000000000039</v>
      </c>
      <c r="AF17" s="709">
        <v>83.203400000000002</v>
      </c>
      <c r="AG17" s="696">
        <f t="shared" si="6"/>
        <v>4.0585999999999984</v>
      </c>
      <c r="AH17" s="730">
        <f t="shared" si="7"/>
        <v>0.76180644192506863</v>
      </c>
      <c r="AI17" s="709">
        <v>83.072599999999994</v>
      </c>
      <c r="AJ17" s="732">
        <f t="shared" si="8"/>
        <v>0.1308000000000078</v>
      </c>
      <c r="AK17" s="730">
        <f t="shared" si="9"/>
        <v>3.2227861824276283E-2</v>
      </c>
    </row>
    <row r="18" spans="1:37">
      <c r="A18" s="1245" t="s">
        <v>1128</v>
      </c>
      <c r="B18" s="1245"/>
      <c r="C18" s="1245"/>
      <c r="D18" s="1245"/>
      <c r="E18" s="1245"/>
      <c r="J18" s="435" t="s">
        <v>151</v>
      </c>
      <c r="K18" s="84"/>
      <c r="L18" s="703">
        <v>0.36</v>
      </c>
      <c r="M18" s="702">
        <v>9.67</v>
      </c>
      <c r="N18" s="701">
        <v>11.2</v>
      </c>
      <c r="O18" s="702">
        <v>7.99</v>
      </c>
      <c r="P18" s="154"/>
      <c r="Q18" s="17"/>
      <c r="AA18" s="1082"/>
      <c r="AB18" s="680" t="s">
        <v>1145</v>
      </c>
      <c r="AC18" s="731">
        <v>83.942400000000006</v>
      </c>
      <c r="AD18" s="731">
        <v>89.619399999999999</v>
      </c>
      <c r="AE18" s="696">
        <f t="shared" si="5"/>
        <v>5.6769999999999925</v>
      </c>
      <c r="AF18" s="709">
        <v>85.3309</v>
      </c>
      <c r="AG18" s="696">
        <f t="shared" si="6"/>
        <v>4.2884999999999991</v>
      </c>
      <c r="AH18" s="730">
        <f t="shared" si="7"/>
        <v>0.75541659327109467</v>
      </c>
      <c r="AI18" s="709">
        <v>85.1751</v>
      </c>
      <c r="AJ18" s="732">
        <f t="shared" si="8"/>
        <v>0.15579999999999927</v>
      </c>
      <c r="AK18" s="730">
        <f t="shared" si="9"/>
        <v>3.6329719015972817E-2</v>
      </c>
    </row>
    <row r="19" spans="1:37">
      <c r="A19" s="1245" t="s">
        <v>1130</v>
      </c>
      <c r="B19" s="1245"/>
      <c r="C19" s="1245"/>
      <c r="D19" s="1245"/>
      <c r="E19" s="1245"/>
      <c r="F19" s="1245"/>
      <c r="G19" s="1245"/>
      <c r="H19" s="1245"/>
      <c r="J19" s="435" t="s">
        <v>275</v>
      </c>
      <c r="K19" s="84"/>
      <c r="L19" s="703">
        <v>0.36</v>
      </c>
      <c r="M19" s="702">
        <v>9.7799999999999994</v>
      </c>
      <c r="N19" s="701">
        <v>10.9</v>
      </c>
      <c r="O19" s="702">
        <v>8.01</v>
      </c>
      <c r="P19" s="154"/>
      <c r="Q19" s="17"/>
      <c r="AA19" s="1082" t="s">
        <v>1146</v>
      </c>
      <c r="AB19" s="680" t="s">
        <v>1147</v>
      </c>
      <c r="AC19" s="731">
        <v>76.435400000000001</v>
      </c>
      <c r="AD19" s="731">
        <v>82.479600000000005</v>
      </c>
      <c r="AE19" s="696">
        <f t="shared" si="5"/>
        <v>6.0442000000000036</v>
      </c>
      <c r="AF19" s="710">
        <v>77.625299999999996</v>
      </c>
      <c r="AG19" s="696">
        <f t="shared" si="6"/>
        <v>4.8543000000000092</v>
      </c>
      <c r="AH19" s="730">
        <f t="shared" si="7"/>
        <v>0.80313358260812118</v>
      </c>
      <c r="AI19" s="710">
        <v>77.5077</v>
      </c>
      <c r="AJ19" s="732">
        <f t="shared" si="8"/>
        <v>0.11759999999999593</v>
      </c>
      <c r="AK19" s="730">
        <f t="shared" si="9"/>
        <v>2.4225944008404054E-2</v>
      </c>
    </row>
    <row r="20" spans="1:37">
      <c r="J20" s="435" t="s">
        <v>152</v>
      </c>
      <c r="K20" s="84"/>
      <c r="L20" s="703">
        <v>0.36</v>
      </c>
      <c r="M20" s="702">
        <v>9.5</v>
      </c>
      <c r="N20" s="701">
        <v>10.8</v>
      </c>
      <c r="O20" s="702">
        <v>8.02</v>
      </c>
      <c r="P20" s="154"/>
      <c r="Q20" s="17"/>
      <c r="AA20" s="1082"/>
      <c r="AB20" s="680" t="s">
        <v>1148</v>
      </c>
      <c r="AC20" s="731">
        <v>82.057100000000005</v>
      </c>
      <c r="AD20" s="731">
        <v>87.404799999999994</v>
      </c>
      <c r="AE20" s="696">
        <f t="shared" si="5"/>
        <v>5.347699999999989</v>
      </c>
      <c r="AF20" s="709">
        <v>83.1935</v>
      </c>
      <c r="AG20" s="696">
        <f t="shared" si="6"/>
        <v>4.2112999999999943</v>
      </c>
      <c r="AH20" s="730">
        <f t="shared" si="7"/>
        <v>0.78749742880116735</v>
      </c>
      <c r="AI20" s="709">
        <v>83.0762</v>
      </c>
      <c r="AJ20" s="732">
        <f t="shared" si="8"/>
        <v>0.11730000000000018</v>
      </c>
      <c r="AK20" s="730">
        <f t="shared" si="9"/>
        <v>2.7853631895139341E-2</v>
      </c>
    </row>
    <row r="21" spans="1:37">
      <c r="J21" s="435" t="s">
        <v>276</v>
      </c>
      <c r="K21" s="84"/>
      <c r="L21" s="703">
        <v>0.36</v>
      </c>
      <c r="M21" s="702">
        <v>9.31</v>
      </c>
      <c r="N21" s="701">
        <v>10.8</v>
      </c>
      <c r="O21" s="702">
        <v>8.0299999999999994</v>
      </c>
      <c r="P21" s="154"/>
      <c r="Q21" s="17"/>
      <c r="AA21" s="694"/>
      <c r="AB21" s="686"/>
      <c r="AC21" s="686"/>
      <c r="AD21" s="686"/>
      <c r="AE21" s="686"/>
      <c r="AF21" s="686"/>
      <c r="AG21" s="686"/>
      <c r="AH21" s="686"/>
      <c r="AI21" s="695"/>
    </row>
    <row r="22" spans="1:37">
      <c r="J22" s="435" t="s">
        <v>153</v>
      </c>
      <c r="K22" s="84"/>
      <c r="L22" s="703">
        <v>0.36</v>
      </c>
      <c r="M22" s="702">
        <v>9.11</v>
      </c>
      <c r="N22" s="701">
        <v>10.8</v>
      </c>
      <c r="O22" s="702">
        <v>8.0500000000000007</v>
      </c>
      <c r="P22" s="154"/>
      <c r="Q22" s="17"/>
    </row>
    <row r="23" spans="1:37">
      <c r="J23" s="435" t="s">
        <v>277</v>
      </c>
      <c r="K23" s="84"/>
      <c r="L23" s="703">
        <v>0.36</v>
      </c>
      <c r="M23" s="702">
        <v>9.65</v>
      </c>
      <c r="N23" s="701">
        <v>10.7</v>
      </c>
      <c r="O23" s="702">
        <v>8.06</v>
      </c>
      <c r="P23" s="154"/>
      <c r="Q23" s="17"/>
    </row>
    <row r="24" spans="1:37">
      <c r="J24" s="435" t="s">
        <v>154</v>
      </c>
      <c r="K24" s="84"/>
      <c r="L24" s="703">
        <v>0.36</v>
      </c>
      <c r="M24" s="702">
        <v>9.26</v>
      </c>
      <c r="N24" s="701">
        <v>10.7</v>
      </c>
      <c r="O24" s="702">
        <v>8.06</v>
      </c>
      <c r="P24" s="154"/>
      <c r="Q24" s="17"/>
      <c r="AA24" s="686"/>
      <c r="AB24" s="686"/>
      <c r="AC24" s="680">
        <v>2010</v>
      </c>
      <c r="AD24" s="680">
        <v>2011</v>
      </c>
      <c r="AE24" s="693">
        <v>2012</v>
      </c>
      <c r="AF24" s="737" t="s">
        <v>1169</v>
      </c>
      <c r="AG24" s="693">
        <v>2014</v>
      </c>
      <c r="AI24" s="744"/>
    </row>
    <row r="25" spans="1:37">
      <c r="J25" s="435" t="s">
        <v>155</v>
      </c>
      <c r="K25" s="84"/>
      <c r="L25" s="703">
        <v>0.36</v>
      </c>
      <c r="M25" s="702">
        <v>8.91</v>
      </c>
      <c r="N25" s="701">
        <v>10.6</v>
      </c>
      <c r="O25" s="702">
        <v>8.07</v>
      </c>
      <c r="P25" s="154"/>
      <c r="Q25" s="17"/>
      <c r="AA25" s="1233" t="s">
        <v>1133</v>
      </c>
      <c r="AB25" s="1241"/>
      <c r="AC25" s="690" t="s">
        <v>1135</v>
      </c>
      <c r="AD25" s="690" t="s">
        <v>1135</v>
      </c>
      <c r="AE25" s="690" t="s">
        <v>1135</v>
      </c>
      <c r="AF25" s="738" t="s">
        <v>1170</v>
      </c>
      <c r="AG25" s="690" t="s">
        <v>1135</v>
      </c>
    </row>
    <row r="26" spans="1:37">
      <c r="J26" s="143" t="s">
        <v>156</v>
      </c>
      <c r="K26" s="97"/>
      <c r="L26" s="703">
        <v>0.36099999999999999</v>
      </c>
      <c r="M26" s="702">
        <v>9.44</v>
      </c>
      <c r="N26" s="701">
        <v>10.6</v>
      </c>
      <c r="O26" s="702">
        <v>8.0500000000000007</v>
      </c>
      <c r="P26" s="154"/>
      <c r="Q26" s="17"/>
      <c r="AA26" s="1235"/>
      <c r="AB26" s="1242"/>
      <c r="AC26" s="691" t="s">
        <v>1139</v>
      </c>
      <c r="AD26" s="691" t="s">
        <v>1139</v>
      </c>
      <c r="AE26" s="691" t="s">
        <v>1139</v>
      </c>
      <c r="AF26" s="739" t="s">
        <v>1171</v>
      </c>
      <c r="AG26" s="691" t="s">
        <v>1139</v>
      </c>
    </row>
    <row r="27" spans="1:37">
      <c r="J27" s="143" t="s">
        <v>157</v>
      </c>
      <c r="K27" s="97"/>
      <c r="L27" s="703">
        <v>0.36</v>
      </c>
      <c r="M27" s="702">
        <v>9.4</v>
      </c>
      <c r="N27" s="701">
        <v>10.6</v>
      </c>
      <c r="O27" s="702">
        <v>8.0500000000000007</v>
      </c>
      <c r="P27" s="154"/>
      <c r="Q27" s="17"/>
      <c r="AA27" s="1233" t="s">
        <v>1140</v>
      </c>
      <c r="AB27" s="692" t="s">
        <v>1172</v>
      </c>
      <c r="AC27" s="735">
        <v>2.6370406543767548</v>
      </c>
      <c r="AD27" s="735">
        <v>2.4166805029663672</v>
      </c>
      <c r="AE27" s="735">
        <v>1.2993262752646777</v>
      </c>
      <c r="AF27" s="735"/>
      <c r="AG27" s="50"/>
    </row>
    <row r="28" spans="1:37">
      <c r="J28" s="143" t="s">
        <v>158</v>
      </c>
      <c r="K28" s="97"/>
      <c r="L28" s="703">
        <v>0.36499999999999999</v>
      </c>
      <c r="M28" s="702">
        <v>8.86</v>
      </c>
      <c r="N28" s="701">
        <v>10.6</v>
      </c>
      <c r="O28" s="702">
        <v>8.02</v>
      </c>
      <c r="P28" s="154"/>
      <c r="Q28" s="17"/>
      <c r="AA28" s="1234"/>
      <c r="AB28" s="692" t="s">
        <v>1173</v>
      </c>
      <c r="AC28" s="735">
        <v>6.4286420729898124</v>
      </c>
      <c r="AD28" s="735">
        <v>4.3739860395091013</v>
      </c>
      <c r="AE28" s="735">
        <v>4.9860062560267178</v>
      </c>
      <c r="AF28" s="735"/>
      <c r="AG28" s="50"/>
    </row>
    <row r="29" spans="1:37">
      <c r="J29" s="84"/>
      <c r="K29" s="84"/>
      <c r="L29" s="84"/>
      <c r="M29" s="84"/>
      <c r="N29" s="84"/>
      <c r="O29" s="84"/>
      <c r="P29" s="17"/>
      <c r="Q29" s="17"/>
      <c r="AA29" s="1234"/>
      <c r="AB29" s="743" t="s">
        <v>1141</v>
      </c>
      <c r="AC29" s="735">
        <v>4.1211823868514657</v>
      </c>
      <c r="AD29" s="735">
        <v>6.1080592218524057</v>
      </c>
      <c r="AE29" s="735">
        <v>3.0610045268376802</v>
      </c>
      <c r="AF29" s="735">
        <v>844.92</v>
      </c>
      <c r="AG29" s="745">
        <v>4.4800000000000004</v>
      </c>
    </row>
    <row r="30" spans="1:37">
      <c r="J30" s="88" t="s">
        <v>1087</v>
      </c>
      <c r="K30" s="237" t="s">
        <v>146</v>
      </c>
      <c r="L30" s="237" t="s">
        <v>147</v>
      </c>
      <c r="M30" s="237" t="s">
        <v>148</v>
      </c>
      <c r="N30" s="237" t="s">
        <v>149</v>
      </c>
      <c r="O30" s="237" t="s">
        <v>150</v>
      </c>
      <c r="P30" s="88" t="s">
        <v>160</v>
      </c>
      <c r="Q30" s="88" t="s">
        <v>170</v>
      </c>
      <c r="AA30" s="1234"/>
      <c r="AB30" s="692" t="s">
        <v>1174</v>
      </c>
      <c r="AC30" s="735">
        <v>5.3199349785724852</v>
      </c>
      <c r="AD30" s="735">
        <v>2.7492439653545286</v>
      </c>
      <c r="AE30" s="735">
        <v>4.6117707906816365</v>
      </c>
      <c r="AF30" s="735"/>
      <c r="AG30" s="50"/>
    </row>
    <row r="31" spans="1:37">
      <c r="J31" s="435" t="s">
        <v>274</v>
      </c>
      <c r="K31" s="706">
        <v>0.41736111111111113</v>
      </c>
      <c r="L31" s="714">
        <v>0.36099999999999999</v>
      </c>
      <c r="M31" s="715">
        <v>9.98</v>
      </c>
      <c r="N31" s="716">
        <v>10.7</v>
      </c>
      <c r="O31" s="715">
        <v>8.11</v>
      </c>
      <c r="P31" s="707">
        <v>2</v>
      </c>
      <c r="Q31" s="708">
        <v>8.6999999999999993</v>
      </c>
      <c r="AA31" s="1234"/>
      <c r="AB31" s="743" t="s">
        <v>1142</v>
      </c>
      <c r="AC31" s="735">
        <v>3.5015041672831289</v>
      </c>
      <c r="AD31" s="735">
        <v>5.2067836979534228</v>
      </c>
      <c r="AE31" s="735">
        <v>4.3813192103996146</v>
      </c>
      <c r="AF31" s="735">
        <v>1129.92</v>
      </c>
      <c r="AG31" s="745">
        <v>3.06</v>
      </c>
    </row>
    <row r="32" spans="1:37">
      <c r="J32" s="435" t="s">
        <v>151</v>
      </c>
      <c r="K32" s="84"/>
      <c r="L32" s="714">
        <v>0.36</v>
      </c>
      <c r="M32" s="715">
        <v>9.57</v>
      </c>
      <c r="N32" s="716">
        <v>10.7</v>
      </c>
      <c r="O32" s="715">
        <v>8.11</v>
      </c>
      <c r="P32" s="154"/>
      <c r="Q32" s="17"/>
      <c r="AA32" s="1235"/>
      <c r="AB32" s="692" t="s">
        <v>1175</v>
      </c>
      <c r="AC32" s="735">
        <v>4.0864126778461616</v>
      </c>
      <c r="AD32" s="735">
        <v>1.0770068764942204</v>
      </c>
      <c r="AE32" s="735">
        <v>4.5645645645645656</v>
      </c>
      <c r="AF32" s="735"/>
      <c r="AG32" s="50"/>
    </row>
    <row r="33" spans="10:36">
      <c r="J33" s="435" t="s">
        <v>275</v>
      </c>
      <c r="K33" s="84"/>
      <c r="L33" s="714">
        <v>0.36099999999999999</v>
      </c>
      <c r="M33" s="715">
        <v>9.7899999999999991</v>
      </c>
      <c r="N33" s="716">
        <v>10.7</v>
      </c>
      <c r="O33" s="715">
        <v>8.1</v>
      </c>
      <c r="P33" s="154"/>
      <c r="Q33" s="17"/>
      <c r="AA33" s="1233" t="s">
        <v>1143</v>
      </c>
      <c r="AB33" s="692" t="s">
        <v>1176</v>
      </c>
      <c r="AC33" s="735">
        <v>5.3938754995464242</v>
      </c>
      <c r="AD33" s="735">
        <v>4.1364767922466621</v>
      </c>
      <c r="AE33" s="735">
        <v>2.4698261801575097</v>
      </c>
      <c r="AF33" s="735"/>
      <c r="AG33" s="50"/>
    </row>
    <row r="34" spans="10:36">
      <c r="J34" s="435" t="s">
        <v>152</v>
      </c>
      <c r="K34" s="84"/>
      <c r="L34" s="714">
        <v>0.36099999999999999</v>
      </c>
      <c r="M34" s="715">
        <v>9.5</v>
      </c>
      <c r="N34" s="716">
        <v>10.7</v>
      </c>
      <c r="O34" s="715">
        <v>8.1</v>
      </c>
      <c r="P34" s="154"/>
      <c r="Q34" s="17"/>
      <c r="AA34" s="1234"/>
      <c r="AB34" s="743" t="s">
        <v>1144</v>
      </c>
      <c r="AC34" s="735">
        <v>7.4663283232480975</v>
      </c>
      <c r="AD34" s="735">
        <v>3.3936332651670083</v>
      </c>
      <c r="AE34" s="735">
        <v>4.8877805486284291</v>
      </c>
      <c r="AF34" s="735">
        <v>1100.76</v>
      </c>
      <c r="AG34" s="745">
        <v>8.07</v>
      </c>
    </row>
    <row r="35" spans="10:36">
      <c r="J35" s="435" t="s">
        <v>276</v>
      </c>
      <c r="K35" s="84"/>
      <c r="L35" s="714">
        <v>0.36099999999999999</v>
      </c>
      <c r="M35" s="715">
        <v>9.57</v>
      </c>
      <c r="N35" s="716">
        <v>10.7</v>
      </c>
      <c r="O35" s="715">
        <v>8.09</v>
      </c>
      <c r="P35" s="154"/>
      <c r="Q35" s="17"/>
      <c r="AA35" s="1234"/>
      <c r="AB35" s="692" t="s">
        <v>1177</v>
      </c>
      <c r="AC35" s="735">
        <v>6.2458504438488198</v>
      </c>
      <c r="AD35" s="735">
        <v>11.49762708547385</v>
      </c>
      <c r="AE35" s="735">
        <v>3.34</v>
      </c>
      <c r="AF35" s="735"/>
      <c r="AG35" s="50"/>
    </row>
    <row r="36" spans="10:36">
      <c r="J36" s="435" t="s">
        <v>153</v>
      </c>
      <c r="K36" s="84"/>
      <c r="L36" s="714">
        <v>0.36099999999999999</v>
      </c>
      <c r="M36" s="715">
        <v>8.85</v>
      </c>
      <c r="N36" s="716">
        <v>10.7</v>
      </c>
      <c r="O36" s="715">
        <v>8.09</v>
      </c>
      <c r="P36" s="154"/>
      <c r="Q36" s="17"/>
      <c r="AA36" s="1234"/>
      <c r="AB36" s="743" t="s">
        <v>1145</v>
      </c>
      <c r="AC36" s="735">
        <v>3.1283605435526449</v>
      </c>
      <c r="AD36" s="735">
        <v>2.2027169018312818</v>
      </c>
      <c r="AE36" s="735">
        <v>3.1931106219308645</v>
      </c>
      <c r="AF36" s="735">
        <v>1052.08</v>
      </c>
      <c r="AG36" s="745">
        <v>5.69</v>
      </c>
    </row>
    <row r="37" spans="10:36">
      <c r="J37" s="435" t="s">
        <v>277</v>
      </c>
      <c r="K37" s="84"/>
      <c r="L37" s="714">
        <v>0.36099999999999999</v>
      </c>
      <c r="M37" s="715">
        <v>9.4499999999999993</v>
      </c>
      <c r="N37" s="716">
        <v>10.7</v>
      </c>
      <c r="O37" s="715">
        <v>8.08</v>
      </c>
      <c r="P37" s="154"/>
      <c r="Q37" s="17"/>
      <c r="AA37" s="1235"/>
      <c r="AB37" s="692" t="s">
        <v>1178</v>
      </c>
      <c r="AC37" s="735">
        <v>7.7125842038465304</v>
      </c>
      <c r="AD37" s="735">
        <v>6.8606966890027588</v>
      </c>
      <c r="AE37" s="735">
        <v>4.6649897095815236</v>
      </c>
      <c r="AF37" s="735"/>
      <c r="AG37" s="50"/>
    </row>
    <row r="38" spans="10:36">
      <c r="J38" s="435" t="s">
        <v>154</v>
      </c>
      <c r="K38" s="84"/>
      <c r="L38" s="714">
        <v>0.36099999999999999</v>
      </c>
      <c r="M38" s="715">
        <v>9.27</v>
      </c>
      <c r="N38" s="716">
        <v>10.6</v>
      </c>
      <c r="O38" s="715">
        <v>8.08</v>
      </c>
      <c r="P38" s="154"/>
      <c r="Q38" s="17"/>
      <c r="AA38" s="1233" t="s">
        <v>1146</v>
      </c>
      <c r="AB38" s="692" t="s">
        <v>1179</v>
      </c>
      <c r="AC38" s="735">
        <v>2.6890920647337797</v>
      </c>
      <c r="AD38" s="735">
        <v>0.51812424813310021</v>
      </c>
      <c r="AE38" s="735">
        <v>0.38</v>
      </c>
      <c r="AF38" s="735"/>
      <c r="AG38" s="50"/>
    </row>
    <row r="39" spans="10:36">
      <c r="J39" s="435" t="s">
        <v>155</v>
      </c>
      <c r="K39" s="84"/>
      <c r="L39" s="714">
        <v>0.36099999999999999</v>
      </c>
      <c r="M39" s="715">
        <v>9.4499999999999993</v>
      </c>
      <c r="N39" s="716">
        <v>10.6</v>
      </c>
      <c r="O39" s="715">
        <v>8.08</v>
      </c>
      <c r="P39" s="154"/>
      <c r="Q39" s="17"/>
      <c r="AA39" s="1234"/>
      <c r="AB39" s="692" t="s">
        <v>1180</v>
      </c>
      <c r="AC39" s="735">
        <v>1.7363694994294789</v>
      </c>
      <c r="AD39" s="735">
        <v>3.224198541895535</v>
      </c>
      <c r="AE39" s="735">
        <v>0.93</v>
      </c>
      <c r="AF39" s="735">
        <v>632.82000000000005</v>
      </c>
      <c r="AG39" s="50"/>
    </row>
    <row r="40" spans="10:36">
      <c r="J40" s="435" t="s">
        <v>156</v>
      </c>
      <c r="K40" s="84"/>
      <c r="L40" s="714">
        <v>0.36299999999999999</v>
      </c>
      <c r="M40" s="715">
        <v>8.6300000000000008</v>
      </c>
      <c r="N40" s="716">
        <v>10.5</v>
      </c>
      <c r="O40" s="715">
        <v>8.07</v>
      </c>
      <c r="P40" s="154"/>
      <c r="Q40" s="17"/>
      <c r="AA40" s="1234"/>
      <c r="AB40" s="743" t="s">
        <v>1147</v>
      </c>
      <c r="AC40" s="735">
        <v>7.3158675234799802</v>
      </c>
      <c r="AD40" s="735">
        <v>8.1071638861629065</v>
      </c>
      <c r="AE40" s="735">
        <v>3.88</v>
      </c>
      <c r="AF40" s="735"/>
      <c r="AG40" s="745">
        <v>3.79</v>
      </c>
    </row>
    <row r="41" spans="10:36">
      <c r="J41" s="435" t="s">
        <v>157</v>
      </c>
      <c r="K41" s="84"/>
      <c r="L41" s="714">
        <v>0.36099999999999999</v>
      </c>
      <c r="M41" s="715">
        <v>8.81</v>
      </c>
      <c r="N41" s="716">
        <v>10.3</v>
      </c>
      <c r="O41" s="715">
        <v>8.0500000000000007</v>
      </c>
      <c r="P41" s="154"/>
      <c r="Q41" s="17"/>
      <c r="AA41" s="1234"/>
      <c r="AB41" s="692" t="s">
        <v>1181</v>
      </c>
      <c r="AC41" s="735">
        <v>6.9890765132816881</v>
      </c>
      <c r="AD41" s="735">
        <v>8.1487420849608192</v>
      </c>
      <c r="AE41" s="735">
        <v>3.18</v>
      </c>
      <c r="AF41" s="735"/>
      <c r="AG41" s="50"/>
    </row>
    <row r="42" spans="10:36">
      <c r="J42" s="435" t="s">
        <v>158</v>
      </c>
      <c r="K42" s="84"/>
      <c r="L42" s="714">
        <v>0.36099999999999999</v>
      </c>
      <c r="M42" s="711">
        <v>9.06</v>
      </c>
      <c r="N42" s="712">
        <v>10</v>
      </c>
      <c r="O42" s="711">
        <v>8.0299999999999994</v>
      </c>
      <c r="P42" s="17"/>
      <c r="Q42" s="17"/>
      <c r="AA42" s="1234"/>
      <c r="AB42" s="743" t="s">
        <v>1148</v>
      </c>
      <c r="AC42" s="735">
        <v>5.761255556383321</v>
      </c>
      <c r="AD42" s="735">
        <v>1.9119371482176362</v>
      </c>
      <c r="AE42" s="735">
        <v>3.9</v>
      </c>
      <c r="AF42" s="735">
        <v>831.88</v>
      </c>
      <c r="AG42" s="745">
        <v>4.8499999999999996</v>
      </c>
    </row>
    <row r="43" spans="10:36">
      <c r="J43" s="435" t="s">
        <v>1159</v>
      </c>
      <c r="K43" s="84"/>
      <c r="L43" s="713">
        <v>0.36199999999999999</v>
      </c>
      <c r="M43" s="711">
        <v>8.89</v>
      </c>
      <c r="N43" s="712">
        <v>9.6</v>
      </c>
      <c r="O43" s="711">
        <v>8.02</v>
      </c>
      <c r="P43" s="17"/>
      <c r="Q43" s="17"/>
      <c r="AA43" s="1235"/>
      <c r="AB43" s="692" t="s">
        <v>1182</v>
      </c>
      <c r="AC43" s="735">
        <v>8.1622495956202545</v>
      </c>
      <c r="AD43" s="735">
        <v>3.1827308037048101</v>
      </c>
      <c r="AE43" s="735">
        <v>1.34</v>
      </c>
      <c r="AF43" s="735"/>
      <c r="AG43" s="50"/>
    </row>
    <row r="44" spans="10:36">
      <c r="J44" s="88" t="s">
        <v>1088</v>
      </c>
      <c r="K44" s="237" t="s">
        <v>146</v>
      </c>
      <c r="L44" s="237" t="s">
        <v>147</v>
      </c>
      <c r="M44" s="237" t="s">
        <v>148</v>
      </c>
      <c r="N44" s="237" t="s">
        <v>149</v>
      </c>
      <c r="O44" s="237" t="s">
        <v>150</v>
      </c>
      <c r="P44" s="88" t="s">
        <v>160</v>
      </c>
      <c r="Q44" s="88" t="s">
        <v>170</v>
      </c>
    </row>
    <row r="45" spans="10:36">
      <c r="J45" s="435" t="s">
        <v>274</v>
      </c>
      <c r="K45" s="706">
        <v>0.47222222222222227</v>
      </c>
      <c r="L45" s="722">
        <v>0.36</v>
      </c>
      <c r="M45" s="718">
        <v>9.73</v>
      </c>
      <c r="N45" s="729">
        <v>11.5</v>
      </c>
      <c r="O45" s="718">
        <v>8.11</v>
      </c>
      <c r="P45" s="717">
        <v>2.25</v>
      </c>
      <c r="Q45" s="705">
        <v>10.6</v>
      </c>
    </row>
    <row r="46" spans="10:36">
      <c r="J46" s="435" t="s">
        <v>151</v>
      </c>
      <c r="K46" s="84"/>
      <c r="L46" s="722">
        <v>0.36</v>
      </c>
      <c r="M46" s="718">
        <v>9.82</v>
      </c>
      <c r="N46" s="729">
        <v>11.2</v>
      </c>
      <c r="O46" s="718">
        <v>8.1</v>
      </c>
      <c r="P46" s="154"/>
      <c r="Q46" s="17"/>
      <c r="AA46" s="1237" t="s">
        <v>1133</v>
      </c>
      <c r="AB46" s="1239"/>
      <c r="AC46" s="1236">
        <v>2010</v>
      </c>
      <c r="AD46" s="1236"/>
      <c r="AE46" s="1236">
        <v>2011</v>
      </c>
      <c r="AF46" s="1236"/>
      <c r="AG46" s="1236">
        <v>2012</v>
      </c>
      <c r="AH46" s="1236"/>
      <c r="AI46" s="1236">
        <v>2014</v>
      </c>
      <c r="AJ46" s="1236"/>
    </row>
    <row r="47" spans="10:36">
      <c r="J47" s="435" t="s">
        <v>275</v>
      </c>
      <c r="K47" s="84"/>
      <c r="L47" s="722">
        <v>0.36</v>
      </c>
      <c r="M47" s="718">
        <v>9.77</v>
      </c>
      <c r="N47" s="729">
        <v>10.9</v>
      </c>
      <c r="O47" s="718">
        <v>8.1</v>
      </c>
      <c r="P47" s="154"/>
      <c r="Q47" s="17"/>
      <c r="AA47" s="1238"/>
      <c r="AB47" s="1240"/>
      <c r="AC47" s="740" t="s">
        <v>1183</v>
      </c>
      <c r="AD47" s="679" t="s">
        <v>1184</v>
      </c>
      <c r="AE47" s="740" t="s">
        <v>1183</v>
      </c>
      <c r="AF47" s="679" t="s">
        <v>1184</v>
      </c>
      <c r="AG47" s="740" t="s">
        <v>1183</v>
      </c>
      <c r="AH47" s="679" t="s">
        <v>1184</v>
      </c>
      <c r="AI47" s="740" t="s">
        <v>1183</v>
      </c>
      <c r="AJ47" s="679" t="s">
        <v>1184</v>
      </c>
    </row>
    <row r="48" spans="10:36">
      <c r="J48" s="435" t="s">
        <v>152</v>
      </c>
      <c r="K48" s="84"/>
      <c r="L48" s="722">
        <v>0.36</v>
      </c>
      <c r="M48" s="718">
        <v>9.67</v>
      </c>
      <c r="N48" s="729">
        <v>10.7</v>
      </c>
      <c r="O48" s="718">
        <v>8.1</v>
      </c>
      <c r="P48" s="154"/>
      <c r="Q48" s="17"/>
      <c r="AA48" s="1233" t="s">
        <v>1140</v>
      </c>
      <c r="AB48" s="692" t="s">
        <v>1172</v>
      </c>
      <c r="AC48" s="680">
        <v>9.1999999999999993</v>
      </c>
      <c r="AD48" s="741">
        <v>90.77</v>
      </c>
      <c r="AE48" s="742">
        <v>0.47</v>
      </c>
      <c r="AF48" s="680">
        <v>99.86</v>
      </c>
      <c r="AG48" s="680">
        <v>0.04</v>
      </c>
      <c r="AH48" s="680">
        <v>83.62</v>
      </c>
      <c r="AI48" s="50"/>
      <c r="AJ48" s="50"/>
    </row>
    <row r="49" spans="10:36">
      <c r="J49" s="435" t="s">
        <v>276</v>
      </c>
      <c r="K49" s="84"/>
      <c r="L49" s="722">
        <v>0.36</v>
      </c>
      <c r="M49" s="718">
        <v>9.5299999999999994</v>
      </c>
      <c r="N49" s="729">
        <v>10.7</v>
      </c>
      <c r="O49" s="718">
        <v>8.09</v>
      </c>
      <c r="P49" s="154"/>
      <c r="Q49" s="17"/>
      <c r="AA49" s="1234"/>
      <c r="AB49" s="692" t="s">
        <v>1173</v>
      </c>
      <c r="AC49" s="680">
        <v>12</v>
      </c>
      <c r="AD49" s="741">
        <v>88.02</v>
      </c>
      <c r="AE49" s="680">
        <v>12.11</v>
      </c>
      <c r="AF49" s="680">
        <v>60.71</v>
      </c>
      <c r="AG49" s="680">
        <v>9.7899999999999991</v>
      </c>
      <c r="AH49" s="680">
        <v>26.63</v>
      </c>
      <c r="AI49" s="50"/>
      <c r="AJ49" s="50"/>
    </row>
    <row r="50" spans="10:36">
      <c r="J50" s="435" t="s">
        <v>153</v>
      </c>
      <c r="K50" s="84"/>
      <c r="L50" s="722">
        <v>0.36</v>
      </c>
      <c r="M50" s="718">
        <v>9.3800000000000008</v>
      </c>
      <c r="N50" s="729">
        <v>10.7</v>
      </c>
      <c r="O50" s="718">
        <v>8.08</v>
      </c>
      <c r="P50" s="154"/>
      <c r="Q50" s="17"/>
      <c r="AA50" s="1234"/>
      <c r="AB50" s="743" t="s">
        <v>1141</v>
      </c>
      <c r="AC50" s="680">
        <v>10.7</v>
      </c>
      <c r="AD50" s="741">
        <v>89.3</v>
      </c>
      <c r="AE50" s="680">
        <v>10.72</v>
      </c>
      <c r="AF50" s="680">
        <v>45.92</v>
      </c>
      <c r="AG50" s="680">
        <v>9.35</v>
      </c>
      <c r="AH50" s="680">
        <v>22.62</v>
      </c>
      <c r="AI50" s="693">
        <v>3</v>
      </c>
      <c r="AJ50" s="693">
        <v>78</v>
      </c>
    </row>
    <row r="51" spans="10:36">
      <c r="J51" s="435" t="s">
        <v>277</v>
      </c>
      <c r="K51" s="84"/>
      <c r="L51" s="722">
        <v>0.36</v>
      </c>
      <c r="M51" s="718">
        <v>9.48</v>
      </c>
      <c r="N51" s="729">
        <v>10.6</v>
      </c>
      <c r="O51" s="718">
        <v>8.08</v>
      </c>
      <c r="P51" s="154"/>
      <c r="Q51" s="17"/>
      <c r="AA51" s="1234"/>
      <c r="AB51" s="692" t="s">
        <v>1174</v>
      </c>
      <c r="AC51" s="680">
        <v>9.5</v>
      </c>
      <c r="AD51" s="741">
        <v>90.5</v>
      </c>
      <c r="AE51" s="680">
        <v>10.78</v>
      </c>
      <c r="AF51" s="680">
        <v>31.17</v>
      </c>
      <c r="AG51" s="680">
        <v>10.66</v>
      </c>
      <c r="AH51" s="680">
        <v>22.6</v>
      </c>
      <c r="AI51" s="50"/>
      <c r="AJ51" s="50"/>
    </row>
    <row r="52" spans="10:36">
      <c r="J52" s="435" t="s">
        <v>154</v>
      </c>
      <c r="K52" s="84"/>
      <c r="L52" s="722">
        <v>0.36</v>
      </c>
      <c r="M52" s="718">
        <v>9.07</v>
      </c>
      <c r="N52" s="729">
        <v>10.6</v>
      </c>
      <c r="O52" s="718">
        <v>8.07</v>
      </c>
      <c r="P52" s="154"/>
      <c r="Q52" s="17"/>
      <c r="AA52" s="1234"/>
      <c r="AB52" s="743" t="s">
        <v>1142</v>
      </c>
      <c r="AC52" s="680">
        <v>10</v>
      </c>
      <c r="AD52" s="741">
        <v>90</v>
      </c>
      <c r="AE52" s="680">
        <v>3.55</v>
      </c>
      <c r="AF52" s="680">
        <v>88.11</v>
      </c>
      <c r="AG52" s="680">
        <v>10.51</v>
      </c>
      <c r="AH52" s="680">
        <v>19.510000000000002</v>
      </c>
      <c r="AI52" s="693">
        <v>2</v>
      </c>
      <c r="AJ52" s="693">
        <v>81</v>
      </c>
    </row>
    <row r="53" spans="10:36">
      <c r="J53" s="435" t="s">
        <v>155</v>
      </c>
      <c r="K53" s="84"/>
      <c r="L53" s="722">
        <v>0.36</v>
      </c>
      <c r="M53" s="718">
        <v>9.0299999999999994</v>
      </c>
      <c r="N53" s="729">
        <v>10.6</v>
      </c>
      <c r="O53" s="718">
        <v>8.06</v>
      </c>
      <c r="P53" s="154"/>
      <c r="Q53" s="17"/>
      <c r="AA53" s="1235"/>
      <c r="AB53" s="692" t="s">
        <v>1175</v>
      </c>
      <c r="AC53" s="680">
        <v>10</v>
      </c>
      <c r="AD53" s="741">
        <v>90</v>
      </c>
      <c r="AE53" s="680">
        <v>9.59</v>
      </c>
      <c r="AF53" s="680">
        <v>40.130000000000003</v>
      </c>
      <c r="AG53" s="680">
        <v>12.07</v>
      </c>
      <c r="AH53" s="680">
        <v>25.5</v>
      </c>
      <c r="AI53" s="50"/>
      <c r="AJ53" s="50"/>
    </row>
    <row r="54" spans="10:36">
      <c r="J54" s="435" t="s">
        <v>156</v>
      </c>
      <c r="K54" s="84"/>
      <c r="L54" s="723">
        <v>0.36399999999999999</v>
      </c>
      <c r="M54" s="719">
        <v>8.9499999999999993</v>
      </c>
      <c r="N54" s="726">
        <v>10.5</v>
      </c>
      <c r="O54" s="719">
        <v>8.0399999999999991</v>
      </c>
      <c r="P54" s="17"/>
      <c r="Q54" s="17"/>
      <c r="AA54" s="1233" t="s">
        <v>1143</v>
      </c>
      <c r="AB54" s="692" t="s">
        <v>1176</v>
      </c>
      <c r="AC54" s="680">
        <v>9.4499999999999993</v>
      </c>
      <c r="AD54" s="741">
        <v>90.6</v>
      </c>
      <c r="AE54" s="680">
        <v>2.89</v>
      </c>
      <c r="AF54" s="680">
        <v>80.349999999999994</v>
      </c>
      <c r="AG54" s="680">
        <v>4.93</v>
      </c>
      <c r="AH54" s="680">
        <v>73.02</v>
      </c>
      <c r="AI54" s="50"/>
      <c r="AJ54" s="50"/>
    </row>
    <row r="55" spans="10:36">
      <c r="J55" s="435" t="s">
        <v>157</v>
      </c>
      <c r="K55" s="233"/>
      <c r="L55" s="723">
        <v>0.36399999999999999</v>
      </c>
      <c r="M55" s="720">
        <v>8.65</v>
      </c>
      <c r="N55" s="727">
        <v>10.3</v>
      </c>
      <c r="O55" s="720">
        <v>8.02</v>
      </c>
      <c r="P55" s="67"/>
      <c r="Q55" s="67"/>
      <c r="AA55" s="1234"/>
      <c r="AB55" s="743" t="s">
        <v>1144</v>
      </c>
      <c r="AC55" s="680">
        <v>11</v>
      </c>
      <c r="AD55" s="741">
        <v>89</v>
      </c>
      <c r="AE55" s="680">
        <v>11.87</v>
      </c>
      <c r="AF55" s="680">
        <v>31.66</v>
      </c>
      <c r="AG55" s="680">
        <v>13.15</v>
      </c>
      <c r="AH55" s="680">
        <v>27.18</v>
      </c>
      <c r="AI55" s="693">
        <v>3</v>
      </c>
      <c r="AJ55" s="693">
        <v>76</v>
      </c>
    </row>
    <row r="56" spans="10:36">
      <c r="J56" s="435" t="s">
        <v>158</v>
      </c>
      <c r="K56" s="144"/>
      <c r="L56" s="724">
        <v>0.36299999999999999</v>
      </c>
      <c r="M56" s="720">
        <v>8.41</v>
      </c>
      <c r="N56" s="727">
        <v>10.1</v>
      </c>
      <c r="O56" s="720">
        <v>8.01</v>
      </c>
      <c r="P56" s="184"/>
      <c r="Q56" s="184"/>
      <c r="AA56" s="1234"/>
      <c r="AB56" s="692" t="s">
        <v>1177</v>
      </c>
      <c r="AC56" s="680">
        <v>11.7</v>
      </c>
      <c r="AD56" s="741">
        <v>88.3</v>
      </c>
      <c r="AE56" s="680">
        <v>10.7</v>
      </c>
      <c r="AF56" s="680">
        <v>38.56</v>
      </c>
      <c r="AG56" s="680">
        <v>11.67</v>
      </c>
      <c r="AH56" s="680">
        <v>19.98</v>
      </c>
      <c r="AI56" s="50"/>
      <c r="AJ56" s="50"/>
    </row>
    <row r="57" spans="10:36">
      <c r="J57" s="725" t="s">
        <v>159</v>
      </c>
      <c r="K57" s="50"/>
      <c r="L57" s="724">
        <v>0.379</v>
      </c>
      <c r="M57" s="721">
        <v>8.36</v>
      </c>
      <c r="N57" s="728">
        <v>10</v>
      </c>
      <c r="O57" s="721">
        <v>7.97</v>
      </c>
      <c r="AA57" s="1234"/>
      <c r="AB57" s="743" t="s">
        <v>1145</v>
      </c>
      <c r="AC57" s="680">
        <v>12.8</v>
      </c>
      <c r="AD57" s="741">
        <v>87.2</v>
      </c>
      <c r="AE57" s="680">
        <v>10.44</v>
      </c>
      <c r="AF57" s="680">
        <v>56.14</v>
      </c>
      <c r="AG57" s="680">
        <v>10.87</v>
      </c>
      <c r="AH57" s="680">
        <v>21.96</v>
      </c>
      <c r="AI57" s="693">
        <v>4</v>
      </c>
      <c r="AJ57" s="693">
        <v>76</v>
      </c>
    </row>
    <row r="58" spans="10:36">
      <c r="J58" s="725" t="s">
        <v>181</v>
      </c>
      <c r="K58" s="50"/>
      <c r="L58" s="724">
        <v>0.35399999999999998</v>
      </c>
      <c r="M58" s="721">
        <v>8.6300000000000008</v>
      </c>
      <c r="N58" s="728">
        <v>9.3000000000000007</v>
      </c>
      <c r="O58" s="721">
        <v>7.99</v>
      </c>
      <c r="AA58" s="1235"/>
      <c r="AB58" s="692" t="s">
        <v>1178</v>
      </c>
      <c r="AC58" s="680">
        <v>11.5</v>
      </c>
      <c r="AD58" s="741">
        <v>88.5</v>
      </c>
      <c r="AE58" s="680">
        <v>9.5399999999999991</v>
      </c>
      <c r="AF58" s="680">
        <v>37.53</v>
      </c>
      <c r="AG58" s="680">
        <v>11.29</v>
      </c>
      <c r="AH58" s="680">
        <v>22.24</v>
      </c>
      <c r="AI58" s="50"/>
      <c r="AJ58" s="50"/>
    </row>
    <row r="59" spans="10:36">
      <c r="J59" s="88" t="s">
        <v>1089</v>
      </c>
      <c r="K59" s="237" t="s">
        <v>146</v>
      </c>
      <c r="L59" s="237" t="s">
        <v>147</v>
      </c>
      <c r="M59" s="237" t="s">
        <v>148</v>
      </c>
      <c r="N59" s="237" t="s">
        <v>149</v>
      </c>
      <c r="O59" s="237" t="s">
        <v>150</v>
      </c>
      <c r="P59" s="88" t="s">
        <v>160</v>
      </c>
      <c r="Q59" s="88" t="s">
        <v>170</v>
      </c>
      <c r="AA59" s="1233" t="s">
        <v>1146</v>
      </c>
      <c r="AB59" s="692" t="s">
        <v>1179</v>
      </c>
      <c r="AC59" s="680">
        <v>11.2</v>
      </c>
      <c r="AD59" s="741">
        <v>88.8</v>
      </c>
      <c r="AE59" s="680">
        <v>8.48</v>
      </c>
      <c r="AF59" s="680">
        <v>61.08</v>
      </c>
      <c r="AG59" s="680">
        <v>7.68</v>
      </c>
      <c r="AH59" s="680">
        <v>48.06</v>
      </c>
      <c r="AI59" s="50"/>
      <c r="AJ59" s="50"/>
    </row>
    <row r="60" spans="10:36">
      <c r="J60" s="435" t="s">
        <v>274</v>
      </c>
      <c r="K60" s="706">
        <v>0.43888888888888888</v>
      </c>
      <c r="L60" s="703">
        <v>0.36299999999999999</v>
      </c>
      <c r="M60" s="702">
        <v>9.57</v>
      </c>
      <c r="N60" s="701">
        <v>10.9</v>
      </c>
      <c r="O60" s="702">
        <v>8.06</v>
      </c>
      <c r="P60" s="704">
        <v>2</v>
      </c>
      <c r="Q60" s="705">
        <v>6.1</v>
      </c>
      <c r="AA60" s="1234"/>
      <c r="AB60" s="692" t="s">
        <v>1180</v>
      </c>
      <c r="AC60" s="680">
        <v>11.7</v>
      </c>
      <c r="AD60" s="741">
        <v>88.3</v>
      </c>
      <c r="AE60" s="680">
        <v>8.3699999999999992</v>
      </c>
      <c r="AF60" s="680">
        <v>96.98</v>
      </c>
      <c r="AG60" s="680">
        <v>10.54</v>
      </c>
      <c r="AH60" s="680">
        <v>42.81</v>
      </c>
      <c r="AI60" s="50"/>
      <c r="AJ60" s="50"/>
    </row>
    <row r="61" spans="10:36">
      <c r="J61" s="435" t="s">
        <v>151</v>
      </c>
      <c r="K61" s="84"/>
      <c r="L61" s="703">
        <v>0.36299999999999999</v>
      </c>
      <c r="M61" s="702">
        <v>9.7799999999999994</v>
      </c>
      <c r="N61" s="701">
        <v>10.8</v>
      </c>
      <c r="O61" s="702">
        <v>8.07</v>
      </c>
      <c r="P61" s="154"/>
      <c r="Q61" s="17"/>
      <c r="AA61" s="1234"/>
      <c r="AB61" s="743" t="s">
        <v>1147</v>
      </c>
      <c r="AC61" s="680">
        <v>11.9</v>
      </c>
      <c r="AD61" s="741">
        <v>88.1</v>
      </c>
      <c r="AE61" s="680">
        <v>10.94</v>
      </c>
      <c r="AF61" s="680">
        <v>93.25</v>
      </c>
      <c r="AG61" s="680">
        <v>10.31</v>
      </c>
      <c r="AH61" s="680">
        <v>42.05</v>
      </c>
      <c r="AI61" s="693">
        <v>2</v>
      </c>
      <c r="AJ61" s="693">
        <v>80</v>
      </c>
    </row>
    <row r="62" spans="10:36">
      <c r="J62" s="435" t="s">
        <v>275</v>
      </c>
      <c r="K62" s="84"/>
      <c r="L62" s="703">
        <v>0.36199999999999999</v>
      </c>
      <c r="M62" s="702">
        <v>9.82</v>
      </c>
      <c r="N62" s="701">
        <v>10.7</v>
      </c>
      <c r="O62" s="702">
        <v>8.06</v>
      </c>
      <c r="P62" s="154"/>
      <c r="Q62" s="17"/>
      <c r="AA62" s="1234"/>
      <c r="AB62" s="692" t="s">
        <v>1181</v>
      </c>
      <c r="AC62" s="680">
        <v>12.7</v>
      </c>
      <c r="AD62" s="741">
        <v>87.3</v>
      </c>
      <c r="AE62" s="680">
        <v>10.95</v>
      </c>
      <c r="AF62" s="680">
        <v>94.5</v>
      </c>
      <c r="AG62" s="680">
        <v>19.010000000000002</v>
      </c>
      <c r="AH62" s="680">
        <v>36.15</v>
      </c>
      <c r="AI62" s="50"/>
      <c r="AJ62" s="50"/>
    </row>
    <row r="63" spans="10:36">
      <c r="J63" s="435" t="s">
        <v>152</v>
      </c>
      <c r="K63" s="84"/>
      <c r="L63" s="703">
        <v>0.36199999999999999</v>
      </c>
      <c r="M63" s="702">
        <v>10.01</v>
      </c>
      <c r="N63" s="701">
        <v>10.7</v>
      </c>
      <c r="O63" s="702">
        <v>8.06</v>
      </c>
      <c r="P63" s="154"/>
      <c r="Q63" s="17"/>
      <c r="AA63" s="1234"/>
      <c r="AB63" s="743" t="s">
        <v>1148</v>
      </c>
      <c r="AC63" s="680">
        <v>10.4</v>
      </c>
      <c r="AD63" s="741">
        <v>89.6</v>
      </c>
      <c r="AE63" s="680">
        <v>10.66</v>
      </c>
      <c r="AF63" s="680">
        <v>60.57</v>
      </c>
      <c r="AG63" s="680">
        <v>12.86</v>
      </c>
      <c r="AH63" s="680">
        <v>39.340000000000003</v>
      </c>
      <c r="AI63" s="693">
        <v>3</v>
      </c>
      <c r="AJ63" s="693">
        <v>79</v>
      </c>
    </row>
    <row r="64" spans="10:36">
      <c r="J64" s="435" t="s">
        <v>276</v>
      </c>
      <c r="K64" s="84"/>
      <c r="L64" s="703">
        <v>0.36199999999999999</v>
      </c>
      <c r="M64" s="702">
        <v>9.8000000000000007</v>
      </c>
      <c r="N64" s="701">
        <v>10.7</v>
      </c>
      <c r="O64" s="702">
        <v>8.08</v>
      </c>
      <c r="P64" s="154"/>
      <c r="Q64" s="17"/>
      <c r="AA64" s="1235"/>
      <c r="AB64" s="692" t="s">
        <v>1182</v>
      </c>
      <c r="AC64" s="680">
        <v>10.7</v>
      </c>
      <c r="AD64" s="741">
        <v>89.3</v>
      </c>
      <c r="AE64" s="680">
        <v>10.75</v>
      </c>
      <c r="AF64" s="680">
        <v>96.31</v>
      </c>
      <c r="AG64" s="680">
        <v>4.82</v>
      </c>
      <c r="AH64" s="680">
        <v>85.74</v>
      </c>
      <c r="AI64" s="50"/>
      <c r="AJ64" s="50"/>
    </row>
    <row r="65" spans="10:17">
      <c r="J65" s="435" t="s">
        <v>153</v>
      </c>
      <c r="K65" s="84"/>
      <c r="L65" s="703">
        <v>0.36199999999999999</v>
      </c>
      <c r="M65" s="702">
        <v>9.74</v>
      </c>
      <c r="N65" s="701">
        <v>10.7</v>
      </c>
      <c r="O65" s="702">
        <v>8.07</v>
      </c>
      <c r="P65" s="154"/>
      <c r="Q65" s="17"/>
    </row>
    <row r="66" spans="10:17">
      <c r="J66" s="435" t="s">
        <v>277</v>
      </c>
      <c r="K66" s="84"/>
      <c r="L66" s="703">
        <v>0.36799999999999999</v>
      </c>
      <c r="M66" s="702">
        <v>9.14</v>
      </c>
      <c r="N66" s="701">
        <v>10.6</v>
      </c>
      <c r="O66" s="702">
        <v>8.07</v>
      </c>
      <c r="P66" s="154"/>
      <c r="Q66" s="17"/>
    </row>
    <row r="67" spans="10:17">
      <c r="J67" s="435" t="s">
        <v>154</v>
      </c>
      <c r="K67" s="84"/>
      <c r="L67" s="703">
        <v>0.371</v>
      </c>
      <c r="M67" s="702">
        <v>9.17</v>
      </c>
      <c r="N67" s="701">
        <v>10.6</v>
      </c>
      <c r="O67" s="702">
        <v>8.0500000000000007</v>
      </c>
      <c r="P67" s="154"/>
      <c r="Q67" s="17"/>
    </row>
    <row r="68" spans="10:17">
      <c r="J68" s="435" t="s">
        <v>155</v>
      </c>
      <c r="K68" s="84"/>
      <c r="L68" s="703">
        <v>0.36899999999999999</v>
      </c>
      <c r="M68" s="702">
        <v>9.19</v>
      </c>
      <c r="N68" s="701">
        <v>10.5</v>
      </c>
      <c r="O68" s="702">
        <v>8.02</v>
      </c>
      <c r="P68" s="154"/>
      <c r="Q68" s="17"/>
    </row>
    <row r="69" spans="10:17">
      <c r="J69" s="435" t="s">
        <v>156</v>
      </c>
      <c r="K69" s="84"/>
      <c r="L69" s="703">
        <v>0.374</v>
      </c>
      <c r="M69" s="702">
        <v>8.83</v>
      </c>
      <c r="N69" s="701">
        <v>10.5</v>
      </c>
      <c r="O69" s="702">
        <v>8</v>
      </c>
      <c r="P69" s="154"/>
      <c r="Q69" s="17"/>
    </row>
    <row r="70" spans="10:17">
      <c r="J70" s="88" t="s">
        <v>1090</v>
      </c>
      <c r="K70" s="237" t="s">
        <v>146</v>
      </c>
      <c r="L70" s="237" t="s">
        <v>147</v>
      </c>
      <c r="M70" s="237" t="s">
        <v>148</v>
      </c>
      <c r="N70" s="237" t="s">
        <v>149</v>
      </c>
      <c r="O70" s="237" t="s">
        <v>150</v>
      </c>
      <c r="P70" s="88" t="s">
        <v>160</v>
      </c>
      <c r="Q70" s="88" t="s">
        <v>170</v>
      </c>
    </row>
    <row r="71" spans="10:17">
      <c r="J71" s="435" t="s">
        <v>274</v>
      </c>
      <c r="K71" s="706">
        <v>0.4548611111111111</v>
      </c>
      <c r="L71" s="703">
        <v>0.35899999999999999</v>
      </c>
      <c r="M71" s="702">
        <v>9.74</v>
      </c>
      <c r="N71" s="701">
        <v>11</v>
      </c>
      <c r="O71" s="702">
        <v>8.0399999999999991</v>
      </c>
      <c r="P71" s="707">
        <v>1.91</v>
      </c>
      <c r="Q71" s="708">
        <v>5.22</v>
      </c>
    </row>
    <row r="72" spans="10:17">
      <c r="J72" s="435" t="s">
        <v>151</v>
      </c>
      <c r="K72" s="84"/>
      <c r="L72" s="703">
        <v>0.35899999999999999</v>
      </c>
      <c r="M72" s="702">
        <v>9.82</v>
      </c>
      <c r="N72" s="701">
        <v>10.9</v>
      </c>
      <c r="O72" s="702">
        <v>8.0399999999999991</v>
      </c>
      <c r="P72" s="154"/>
      <c r="Q72" s="17"/>
    </row>
    <row r="73" spans="10:17">
      <c r="J73" s="435" t="s">
        <v>275</v>
      </c>
      <c r="K73" s="84"/>
      <c r="L73" s="703">
        <v>0.35899999999999999</v>
      </c>
      <c r="M73" s="702">
        <v>9.75</v>
      </c>
      <c r="N73" s="701">
        <v>10.8</v>
      </c>
      <c r="O73" s="702">
        <v>8.0500000000000007</v>
      </c>
      <c r="P73" s="154"/>
      <c r="Q73" s="17"/>
    </row>
    <row r="74" spans="10:17">
      <c r="J74" s="435" t="s">
        <v>152</v>
      </c>
      <c r="K74" s="84"/>
      <c r="L74" s="703">
        <v>0.35899999999999999</v>
      </c>
      <c r="M74" s="702">
        <v>9.7100000000000009</v>
      </c>
      <c r="N74" s="701">
        <v>10.7</v>
      </c>
      <c r="O74" s="702">
        <v>8.08</v>
      </c>
      <c r="P74" s="154"/>
      <c r="Q74" s="17"/>
    </row>
    <row r="75" spans="10:17">
      <c r="J75" s="435" t="s">
        <v>276</v>
      </c>
      <c r="K75" s="84"/>
      <c r="L75" s="703">
        <v>0.35899999999999999</v>
      </c>
      <c r="M75" s="702">
        <v>9.56</v>
      </c>
      <c r="N75" s="701">
        <v>10.7</v>
      </c>
      <c r="O75" s="702">
        <v>8.1</v>
      </c>
      <c r="P75" s="154"/>
      <c r="Q75" s="17"/>
    </row>
    <row r="76" spans="10:17">
      <c r="J76" s="435" t="s">
        <v>153</v>
      </c>
      <c r="K76" s="84"/>
      <c r="L76" s="703">
        <v>0.35899999999999999</v>
      </c>
      <c r="M76" s="702">
        <v>9.42</v>
      </c>
      <c r="N76" s="701">
        <v>10.6</v>
      </c>
      <c r="O76" s="702">
        <v>8.1</v>
      </c>
      <c r="P76" s="154"/>
      <c r="Q76" s="17"/>
    </row>
    <row r="77" spans="10:17">
      <c r="J77" s="435" t="s">
        <v>277</v>
      </c>
      <c r="K77" s="84"/>
      <c r="L77" s="703">
        <v>0.35899999999999999</v>
      </c>
      <c r="M77" s="702">
        <v>9.8800000000000008</v>
      </c>
      <c r="N77" s="701">
        <v>10.6</v>
      </c>
      <c r="O77" s="702">
        <v>8.1</v>
      </c>
      <c r="P77" s="154"/>
      <c r="Q77" s="17"/>
    </row>
    <row r="78" spans="10:17">
      <c r="J78" s="435" t="s">
        <v>154</v>
      </c>
      <c r="K78" s="84"/>
      <c r="L78" s="703">
        <v>0.35899999999999999</v>
      </c>
      <c r="M78" s="702">
        <v>9.91</v>
      </c>
      <c r="N78" s="701">
        <v>10.6</v>
      </c>
      <c r="O78" s="702">
        <v>8.11</v>
      </c>
      <c r="P78" s="154"/>
      <c r="Q78" s="17"/>
    </row>
    <row r="79" spans="10:17">
      <c r="J79" s="435" t="s">
        <v>155</v>
      </c>
      <c r="K79" s="84"/>
      <c r="L79" s="703">
        <v>0.36</v>
      </c>
      <c r="M79" s="702">
        <v>9.6300000000000008</v>
      </c>
      <c r="N79" s="701">
        <v>10.5</v>
      </c>
      <c r="O79" s="702">
        <v>8.11</v>
      </c>
      <c r="P79" s="154"/>
      <c r="Q79" s="17"/>
    </row>
  </sheetData>
  <mergeCells count="34">
    <mergeCell ref="AK13:AK14"/>
    <mergeCell ref="AA17:AA18"/>
    <mergeCell ref="AA19:AA20"/>
    <mergeCell ref="AC13:AE13"/>
    <mergeCell ref="AF13:AH13"/>
    <mergeCell ref="AI13:AJ13"/>
    <mergeCell ref="AE3:AF3"/>
    <mergeCell ref="A18:E18"/>
    <mergeCell ref="A1:H1"/>
    <mergeCell ref="A19:H19"/>
    <mergeCell ref="U1:Y1"/>
    <mergeCell ref="U10:Y10"/>
    <mergeCell ref="A16:C16"/>
    <mergeCell ref="A17:C17"/>
    <mergeCell ref="AA5:AA6"/>
    <mergeCell ref="AA7:AA8"/>
    <mergeCell ref="AA9:AA10"/>
    <mergeCell ref="AA3:AA4"/>
    <mergeCell ref="AB3:AB4"/>
    <mergeCell ref="AA15:AA16"/>
    <mergeCell ref="AA25:AA26"/>
    <mergeCell ref="AB25:AB26"/>
    <mergeCell ref="AA27:AA32"/>
    <mergeCell ref="AA33:AA37"/>
    <mergeCell ref="AA38:AA43"/>
    <mergeCell ref="AA48:AA53"/>
    <mergeCell ref="AA54:AA58"/>
    <mergeCell ref="AA59:AA64"/>
    <mergeCell ref="AI46:AJ46"/>
    <mergeCell ref="AA46:AA47"/>
    <mergeCell ref="AB46:AB47"/>
    <mergeCell ref="AC46:AD46"/>
    <mergeCell ref="AE46:AF46"/>
    <mergeCell ref="AG46:AH46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2:Y77"/>
  <sheetViews>
    <sheetView topLeftCell="A25" workbookViewId="0">
      <selection activeCell="S5" sqref="S5:S20"/>
    </sheetView>
  </sheetViews>
  <sheetFormatPr defaultColWidth="9.08984375" defaultRowHeight="13"/>
  <cols>
    <col min="1" max="1" width="15.6328125" style="198" customWidth="1"/>
    <col min="2" max="2" width="52.08984375" style="198" customWidth="1"/>
    <col min="3" max="3" width="13.90625" style="198" customWidth="1"/>
    <col min="4" max="4" width="16.36328125" style="198" customWidth="1"/>
    <col min="5" max="5" width="10.90625" style="198" customWidth="1"/>
    <col min="6" max="6" width="11.08984375" style="198" customWidth="1"/>
    <col min="7" max="8" width="9.08984375" style="198"/>
    <col min="9" max="9" width="40" style="198" customWidth="1"/>
    <col min="10" max="10" width="7" style="198" customWidth="1"/>
    <col min="11" max="11" width="7.54296875" style="198" customWidth="1"/>
    <col min="12" max="12" width="7.90625" style="198" customWidth="1"/>
    <col min="13" max="13" width="7.54296875" style="198" customWidth="1"/>
    <col min="14" max="14" width="8.08984375" style="198" customWidth="1"/>
    <col min="15" max="15" width="7" style="198" customWidth="1"/>
    <col min="16" max="16" width="6.6328125" style="198" customWidth="1"/>
    <col min="17" max="18" width="7.90625" style="198" customWidth="1"/>
    <col min="19" max="19" width="7.453125" style="198" customWidth="1"/>
    <col min="20" max="20" width="8" style="198" customWidth="1"/>
    <col min="21" max="21" width="7.6328125" style="198" customWidth="1"/>
    <col min="22" max="22" width="9.08984375" style="198"/>
    <col min="23" max="23" width="35.6328125" style="198" customWidth="1"/>
    <col min="24" max="24" width="36.1796875" style="198" bestFit="1" customWidth="1"/>
    <col min="25" max="25" width="15.81640625" style="198" customWidth="1"/>
    <col min="26" max="16384" width="9.08984375" style="198"/>
  </cols>
  <sheetData>
    <row r="2" spans="1:25" ht="20.399999999999999" customHeight="1">
      <c r="A2" s="465" t="s">
        <v>238</v>
      </c>
      <c r="B2" s="465" t="s">
        <v>239</v>
      </c>
      <c r="C2" s="1255">
        <v>2014</v>
      </c>
      <c r="D2" s="1256"/>
      <c r="E2" s="1257"/>
      <c r="F2" s="1258" t="s">
        <v>514</v>
      </c>
      <c r="I2" s="269"/>
      <c r="K2" s="471"/>
      <c r="L2" s="471"/>
      <c r="M2" s="471"/>
      <c r="N2" s="471"/>
      <c r="O2" s="471"/>
    </row>
    <row r="3" spans="1:25" ht="23.4" customHeight="1">
      <c r="A3" s="436"/>
      <c r="B3" s="436"/>
      <c r="C3" s="462" t="s">
        <v>515</v>
      </c>
      <c r="D3" s="462" t="s">
        <v>436</v>
      </c>
      <c r="E3" s="462" t="s">
        <v>391</v>
      </c>
      <c r="F3" s="1259"/>
      <c r="I3" s="269"/>
      <c r="J3" s="473">
        <v>41640</v>
      </c>
      <c r="K3" s="473">
        <v>41671</v>
      </c>
      <c r="L3" s="473">
        <v>41699</v>
      </c>
      <c r="M3" s="473">
        <v>41730</v>
      </c>
      <c r="N3" s="473">
        <v>41760</v>
      </c>
      <c r="O3" s="473">
        <v>41791</v>
      </c>
      <c r="P3" s="473">
        <v>41821</v>
      </c>
      <c r="Q3" s="473">
        <v>41852</v>
      </c>
      <c r="R3" s="473">
        <v>41883</v>
      </c>
      <c r="S3" s="473">
        <v>41913</v>
      </c>
      <c r="T3" s="473">
        <v>41944</v>
      </c>
      <c r="U3" s="473">
        <v>41974</v>
      </c>
      <c r="W3" s="594" t="s">
        <v>948</v>
      </c>
      <c r="X3" s="595" t="s">
        <v>631</v>
      </c>
      <c r="Y3" s="594" t="s">
        <v>632</v>
      </c>
    </row>
    <row r="4" spans="1:25" ht="15.5">
      <c r="A4" s="1260" t="s">
        <v>705</v>
      </c>
      <c r="B4" s="1261"/>
      <c r="C4" s="1261"/>
      <c r="D4" s="1261"/>
      <c r="E4" s="1261"/>
      <c r="F4" s="1262"/>
      <c r="H4" s="1266" t="s">
        <v>660</v>
      </c>
      <c r="I4" s="1267"/>
      <c r="J4" s="1267"/>
      <c r="K4" s="1267"/>
      <c r="L4" s="1267"/>
      <c r="M4" s="1267"/>
      <c r="N4" s="1267"/>
      <c r="O4" s="1267"/>
      <c r="P4" s="1267"/>
      <c r="Q4" s="1267"/>
      <c r="R4" s="1267"/>
      <c r="S4" s="1267"/>
      <c r="T4" s="1267"/>
      <c r="U4" s="1268"/>
      <c r="W4" s="1253" t="s">
        <v>527</v>
      </c>
      <c r="X4" s="1253"/>
      <c r="Y4" s="1253"/>
    </row>
    <row r="5" spans="1:25" ht="15.5">
      <c r="A5" s="467" t="s">
        <v>629</v>
      </c>
      <c r="B5" s="298" t="s">
        <v>548</v>
      </c>
      <c r="C5" s="466"/>
      <c r="D5" s="466"/>
      <c r="E5" s="466" t="s">
        <v>862</v>
      </c>
      <c r="F5" s="466"/>
      <c r="H5" s="368">
        <v>58</v>
      </c>
      <c r="I5" s="392" t="s">
        <v>392</v>
      </c>
      <c r="J5" s="298"/>
      <c r="K5" s="142"/>
      <c r="L5" s="142"/>
      <c r="M5" s="142"/>
      <c r="N5" s="368">
        <v>15</v>
      </c>
      <c r="O5" s="368">
        <v>12</v>
      </c>
      <c r="P5" s="368">
        <v>10</v>
      </c>
      <c r="Q5" s="368">
        <v>14</v>
      </c>
      <c r="R5" s="368">
        <v>11</v>
      </c>
      <c r="S5" s="368">
        <v>13</v>
      </c>
      <c r="T5" s="210"/>
      <c r="U5" s="210"/>
      <c r="W5" s="323" t="s">
        <v>517</v>
      </c>
      <c r="X5" s="271"/>
      <c r="Y5" s="271" t="s">
        <v>634</v>
      </c>
    </row>
    <row r="6" spans="1:25" ht="15.5">
      <c r="A6" s="392" t="s">
        <v>353</v>
      </c>
      <c r="B6" s="392" t="s">
        <v>392</v>
      </c>
      <c r="C6" s="299" t="s">
        <v>312</v>
      </c>
      <c r="D6" s="299" t="s">
        <v>312</v>
      </c>
      <c r="E6" s="299" t="s">
        <v>312</v>
      </c>
      <c r="F6" s="299" t="s">
        <v>393</v>
      </c>
      <c r="H6" s="368" t="s">
        <v>703</v>
      </c>
      <c r="I6" s="392" t="s">
        <v>394</v>
      </c>
      <c r="J6" s="142"/>
      <c r="K6" s="142"/>
      <c r="L6" s="142"/>
      <c r="M6" s="142"/>
      <c r="N6" s="368">
        <v>15</v>
      </c>
      <c r="O6" s="368">
        <v>12</v>
      </c>
      <c r="P6" s="368">
        <v>10</v>
      </c>
      <c r="Q6" s="368">
        <v>14</v>
      </c>
      <c r="R6" s="368">
        <v>11</v>
      </c>
      <c r="S6" s="663">
        <v>13</v>
      </c>
      <c r="T6" s="210"/>
      <c r="U6" s="210"/>
      <c r="W6" s="389" t="s">
        <v>470</v>
      </c>
      <c r="X6" s="271"/>
      <c r="Y6" s="271" t="s">
        <v>634</v>
      </c>
    </row>
    <row r="7" spans="1:25" ht="15.5">
      <c r="A7" s="470" t="s">
        <v>540</v>
      </c>
      <c r="B7" s="392" t="s">
        <v>541</v>
      </c>
      <c r="C7" s="299" t="s">
        <v>312</v>
      </c>
      <c r="D7" s="299"/>
      <c r="E7" s="299"/>
      <c r="F7" s="299"/>
      <c r="H7" s="368" t="s">
        <v>702</v>
      </c>
      <c r="I7" s="392" t="s">
        <v>242</v>
      </c>
      <c r="J7" s="142"/>
      <c r="K7" s="142"/>
      <c r="L7" s="142"/>
      <c r="M7" s="142"/>
      <c r="N7" s="368">
        <v>15</v>
      </c>
      <c r="O7" s="368">
        <v>12</v>
      </c>
      <c r="P7" s="368">
        <v>10</v>
      </c>
      <c r="Q7" s="368">
        <v>14</v>
      </c>
      <c r="R7" s="368">
        <v>11</v>
      </c>
      <c r="S7" s="663">
        <v>13</v>
      </c>
      <c r="T7" s="210"/>
      <c r="U7" s="210"/>
      <c r="W7" s="389" t="s">
        <v>538</v>
      </c>
      <c r="X7" s="271"/>
      <c r="Y7" s="271" t="s">
        <v>312</v>
      </c>
    </row>
    <row r="8" spans="1:25" ht="15.5">
      <c r="A8" s="392" t="s">
        <v>352</v>
      </c>
      <c r="B8" s="392" t="s">
        <v>394</v>
      </c>
      <c r="C8" s="299" t="s">
        <v>947</v>
      </c>
      <c r="D8" s="299" t="s">
        <v>312</v>
      </c>
      <c r="E8" s="299" t="s">
        <v>312</v>
      </c>
      <c r="F8" s="299" t="s">
        <v>393</v>
      </c>
      <c r="H8" s="368">
        <v>5</v>
      </c>
      <c r="I8" s="270" t="s">
        <v>404</v>
      </c>
      <c r="J8" s="142"/>
      <c r="K8" s="142"/>
      <c r="L8" s="142"/>
      <c r="M8" s="142"/>
      <c r="N8" s="368">
        <v>15</v>
      </c>
      <c r="O8" s="368">
        <v>12</v>
      </c>
      <c r="P8" s="368">
        <v>10</v>
      </c>
      <c r="Q8" s="368">
        <v>14</v>
      </c>
      <c r="R8" s="368">
        <v>11</v>
      </c>
      <c r="S8" s="663">
        <v>13</v>
      </c>
      <c r="T8" s="210"/>
      <c r="U8" s="210"/>
      <c r="W8" s="389" t="s">
        <v>516</v>
      </c>
      <c r="X8" s="271" t="s">
        <v>312</v>
      </c>
      <c r="Y8" s="271"/>
    </row>
    <row r="9" spans="1:25" ht="15.5">
      <c r="A9" s="470" t="s">
        <v>542</v>
      </c>
      <c r="B9" s="392" t="s">
        <v>394</v>
      </c>
      <c r="C9" s="299" t="s">
        <v>312</v>
      </c>
      <c r="D9" s="299"/>
      <c r="E9" s="299"/>
      <c r="F9" s="299"/>
      <c r="H9" s="368" t="s">
        <v>308</v>
      </c>
      <c r="I9" s="270" t="s">
        <v>244</v>
      </c>
      <c r="J9" s="142"/>
      <c r="K9" s="142"/>
      <c r="L9" s="142"/>
      <c r="M9" s="142"/>
      <c r="N9" s="368">
        <v>15</v>
      </c>
      <c r="O9" s="368">
        <v>12</v>
      </c>
      <c r="P9" s="368">
        <v>10</v>
      </c>
      <c r="Q9" s="368">
        <v>14</v>
      </c>
      <c r="R9" s="368">
        <v>11</v>
      </c>
      <c r="S9" s="663">
        <v>13</v>
      </c>
      <c r="T9" s="210"/>
      <c r="U9" s="210"/>
      <c r="W9" s="389" t="s">
        <v>285</v>
      </c>
      <c r="X9" s="271"/>
      <c r="Y9" s="271" t="s">
        <v>312</v>
      </c>
    </row>
    <row r="10" spans="1:25" ht="15.5">
      <c r="A10" s="392" t="s">
        <v>241</v>
      </c>
      <c r="B10" s="392" t="s">
        <v>242</v>
      </c>
      <c r="C10" s="299" t="s">
        <v>312</v>
      </c>
      <c r="D10" s="299" t="s">
        <v>438</v>
      </c>
      <c r="E10" s="299" t="s">
        <v>312</v>
      </c>
      <c r="F10" s="299"/>
      <c r="H10" s="368">
        <v>64</v>
      </c>
      <c r="I10" s="270" t="s">
        <v>464</v>
      </c>
      <c r="J10" s="142"/>
      <c r="K10" s="142"/>
      <c r="L10" s="142"/>
      <c r="M10" s="142"/>
      <c r="N10" s="368">
        <v>15</v>
      </c>
      <c r="O10" s="368">
        <v>12</v>
      </c>
      <c r="P10" s="368">
        <v>10</v>
      </c>
      <c r="Q10" s="368">
        <v>14</v>
      </c>
      <c r="R10" s="368">
        <v>11</v>
      </c>
      <c r="S10" s="663">
        <v>13</v>
      </c>
      <c r="T10" s="210"/>
      <c r="U10" s="210"/>
      <c r="W10" s="389" t="s">
        <v>518</v>
      </c>
      <c r="X10" s="271" t="s">
        <v>312</v>
      </c>
      <c r="Y10" s="271"/>
    </row>
    <row r="11" spans="1:25" ht="15.5">
      <c r="A11" s="1260" t="s">
        <v>864</v>
      </c>
      <c r="B11" s="1261"/>
      <c r="C11" s="1261"/>
      <c r="D11" s="1261"/>
      <c r="E11" s="1261"/>
      <c r="F11" s="1262"/>
      <c r="H11" s="368">
        <v>32</v>
      </c>
      <c r="I11" s="270" t="s">
        <v>463</v>
      </c>
      <c r="J11" s="142"/>
      <c r="K11" s="194"/>
      <c r="L11" s="142"/>
      <c r="M11" s="142"/>
      <c r="N11" s="368">
        <v>15</v>
      </c>
      <c r="O11" s="368">
        <v>12</v>
      </c>
      <c r="P11" s="368">
        <v>10</v>
      </c>
      <c r="Q11" s="368">
        <v>14</v>
      </c>
      <c r="R11" s="368">
        <v>11</v>
      </c>
      <c r="S11" s="663">
        <v>13</v>
      </c>
      <c r="T11" s="210"/>
      <c r="U11" s="210"/>
      <c r="W11" s="389" t="s">
        <v>519</v>
      </c>
      <c r="X11" s="271" t="s">
        <v>312</v>
      </c>
      <c r="Y11" s="271"/>
    </row>
    <row r="12" spans="1:25" ht="15.5">
      <c r="A12" s="392" t="s">
        <v>395</v>
      </c>
      <c r="B12" s="392" t="s">
        <v>425</v>
      </c>
      <c r="C12" s="299" t="s">
        <v>312</v>
      </c>
      <c r="D12" s="299" t="s">
        <v>438</v>
      </c>
      <c r="E12" s="299" t="s">
        <v>312</v>
      </c>
      <c r="F12" s="299" t="s">
        <v>393</v>
      </c>
      <c r="H12" s="368">
        <v>9</v>
      </c>
      <c r="I12" s="270" t="s">
        <v>245</v>
      </c>
      <c r="J12" s="142"/>
      <c r="K12" s="142"/>
      <c r="L12" s="142"/>
      <c r="M12" s="142"/>
      <c r="N12" s="368">
        <v>15</v>
      </c>
      <c r="O12" s="368">
        <v>12</v>
      </c>
      <c r="P12" s="368">
        <v>10</v>
      </c>
      <c r="Q12" s="368">
        <v>14</v>
      </c>
      <c r="R12" s="368">
        <v>11</v>
      </c>
      <c r="S12" s="663">
        <v>13</v>
      </c>
      <c r="T12" s="210"/>
      <c r="U12" s="210"/>
      <c r="W12" s="389" t="s">
        <v>520</v>
      </c>
      <c r="X12" s="271" t="s">
        <v>312</v>
      </c>
      <c r="Y12" s="271"/>
    </row>
    <row r="13" spans="1:25" ht="15.5">
      <c r="A13" s="468" t="s">
        <v>869</v>
      </c>
      <c r="B13" s="392" t="s">
        <v>649</v>
      </c>
      <c r="C13" s="299" t="s">
        <v>397</v>
      </c>
      <c r="D13" s="299"/>
      <c r="E13" s="299" t="s">
        <v>312</v>
      </c>
      <c r="F13" s="142"/>
      <c r="H13" s="368">
        <v>12</v>
      </c>
      <c r="I13" s="270" t="s">
        <v>246</v>
      </c>
      <c r="J13" s="194"/>
      <c r="K13" s="298"/>
      <c r="L13" s="142"/>
      <c r="M13" s="142"/>
      <c r="N13" s="368">
        <v>15</v>
      </c>
      <c r="O13" s="368">
        <v>12</v>
      </c>
      <c r="P13" s="368">
        <v>10</v>
      </c>
      <c r="Q13" s="368">
        <v>14</v>
      </c>
      <c r="R13" s="368">
        <v>11</v>
      </c>
      <c r="S13" s="663">
        <v>13</v>
      </c>
      <c r="T13" s="210"/>
      <c r="U13" s="210"/>
      <c r="W13" s="389" t="s">
        <v>521</v>
      </c>
      <c r="X13" s="271" t="s">
        <v>312</v>
      </c>
      <c r="Y13" s="271"/>
    </row>
    <row r="14" spans="1:25" ht="15.5">
      <c r="A14" s="1254" t="s">
        <v>398</v>
      </c>
      <c r="B14" s="1254"/>
      <c r="C14" s="1254"/>
      <c r="D14" s="1254"/>
      <c r="E14" s="1254"/>
      <c r="F14" s="1254"/>
      <c r="H14" s="368" t="s">
        <v>309</v>
      </c>
      <c r="I14" s="270" t="s">
        <v>405</v>
      </c>
      <c r="J14" s="142"/>
      <c r="K14" s="142"/>
      <c r="L14" s="142"/>
      <c r="M14" s="142"/>
      <c r="N14" s="368">
        <v>15</v>
      </c>
      <c r="O14" s="368">
        <v>12</v>
      </c>
      <c r="P14" s="368">
        <v>10</v>
      </c>
      <c r="Q14" s="368">
        <v>14</v>
      </c>
      <c r="R14" s="368">
        <v>11</v>
      </c>
      <c r="S14" s="663">
        <v>13</v>
      </c>
      <c r="T14" s="210"/>
      <c r="U14" s="210"/>
      <c r="W14" s="389" t="s">
        <v>286</v>
      </c>
      <c r="X14" s="271"/>
      <c r="Y14" s="271" t="s">
        <v>312</v>
      </c>
    </row>
    <row r="15" spans="1:25" ht="15.5">
      <c r="A15" s="392" t="s">
        <v>468</v>
      </c>
      <c r="B15" s="392" t="s">
        <v>442</v>
      </c>
      <c r="C15" s="299" t="s">
        <v>312</v>
      </c>
      <c r="D15" s="299"/>
      <c r="E15" s="299" t="s">
        <v>312</v>
      </c>
      <c r="F15" s="299" t="s">
        <v>393</v>
      </c>
      <c r="H15" s="368" t="s">
        <v>704</v>
      </c>
      <c r="I15" s="270" t="s">
        <v>406</v>
      </c>
      <c r="J15" s="142"/>
      <c r="K15" s="142"/>
      <c r="L15" s="142"/>
      <c r="M15" s="142"/>
      <c r="N15" s="368">
        <v>15</v>
      </c>
      <c r="O15" s="368">
        <v>12</v>
      </c>
      <c r="P15" s="368">
        <v>10</v>
      </c>
      <c r="Q15" s="368">
        <v>14</v>
      </c>
      <c r="R15" s="368">
        <v>11</v>
      </c>
      <c r="S15" s="663">
        <v>13</v>
      </c>
      <c r="T15" s="210"/>
      <c r="U15" s="210"/>
      <c r="W15" s="1253" t="s">
        <v>528</v>
      </c>
      <c r="X15" s="1253"/>
      <c r="Y15" s="1253"/>
    </row>
    <row r="16" spans="1:25" ht="15.5">
      <c r="A16" s="392" t="s">
        <v>469</v>
      </c>
      <c r="B16" s="392" t="s">
        <v>442</v>
      </c>
      <c r="C16" s="299"/>
      <c r="D16" s="299"/>
      <c r="E16" s="299" t="s">
        <v>312</v>
      </c>
      <c r="F16" s="299" t="s">
        <v>393</v>
      </c>
      <c r="H16" s="368">
        <v>34</v>
      </c>
      <c r="I16" s="270" t="s">
        <v>466</v>
      </c>
      <c r="J16" s="142"/>
      <c r="K16" s="142"/>
      <c r="L16" s="142"/>
      <c r="M16" s="142"/>
      <c r="N16" s="368">
        <v>15</v>
      </c>
      <c r="O16" s="368">
        <v>12</v>
      </c>
      <c r="P16" s="368">
        <v>10</v>
      </c>
      <c r="Q16" s="368">
        <v>14</v>
      </c>
      <c r="R16" s="368">
        <v>11</v>
      </c>
      <c r="S16" s="663">
        <v>13</v>
      </c>
      <c r="T16" s="210"/>
      <c r="U16" s="210"/>
      <c r="W16" s="389" t="s">
        <v>539</v>
      </c>
      <c r="X16" s="194"/>
      <c r="Y16" s="271" t="s">
        <v>312</v>
      </c>
    </row>
    <row r="17" spans="1:25" ht="15.5">
      <c r="A17" s="392" t="s">
        <v>216</v>
      </c>
      <c r="B17" s="392" t="s">
        <v>444</v>
      </c>
      <c r="C17" s="299" t="s">
        <v>448</v>
      </c>
      <c r="D17" s="142"/>
      <c r="E17" s="142"/>
      <c r="F17" s="142"/>
      <c r="H17" s="368">
        <v>18</v>
      </c>
      <c r="I17" s="270" t="s">
        <v>354</v>
      </c>
      <c r="J17" s="142"/>
      <c r="K17" s="142"/>
      <c r="L17" s="194"/>
      <c r="M17" s="194"/>
      <c r="N17" s="368">
        <v>15</v>
      </c>
      <c r="O17" s="368">
        <v>12</v>
      </c>
      <c r="P17" s="368">
        <v>10</v>
      </c>
      <c r="Q17" s="368">
        <v>14</v>
      </c>
      <c r="R17" s="368">
        <v>11</v>
      </c>
      <c r="S17" s="663">
        <v>13</v>
      </c>
      <c r="T17" s="210"/>
      <c r="U17" s="210"/>
      <c r="W17" s="323" t="s">
        <v>524</v>
      </c>
      <c r="X17" s="194"/>
      <c r="Y17" s="271" t="s">
        <v>312</v>
      </c>
    </row>
    <row r="18" spans="1:25" ht="15.5">
      <c r="A18" s="392" t="s">
        <v>443</v>
      </c>
      <c r="B18" s="392" t="s">
        <v>445</v>
      </c>
      <c r="C18" s="299" t="s">
        <v>448</v>
      </c>
      <c r="D18" s="142"/>
      <c r="E18" s="142"/>
      <c r="F18" s="142"/>
      <c r="H18" s="368" t="s">
        <v>270</v>
      </c>
      <c r="I18" s="270" t="s">
        <v>256</v>
      </c>
      <c r="J18" s="142"/>
      <c r="K18" s="142"/>
      <c r="L18" s="142"/>
      <c r="M18" s="142"/>
      <c r="N18" s="368">
        <v>15</v>
      </c>
      <c r="O18" s="368">
        <v>12</v>
      </c>
      <c r="P18" s="368">
        <v>10</v>
      </c>
      <c r="Q18" s="368">
        <v>14</v>
      </c>
      <c r="R18" s="368">
        <v>11</v>
      </c>
      <c r="S18" s="663">
        <v>13</v>
      </c>
      <c r="T18" s="210"/>
      <c r="U18" s="210"/>
      <c r="W18" s="429" t="s">
        <v>956</v>
      </c>
      <c r="X18" s="241" t="s">
        <v>312</v>
      </c>
      <c r="Y18" s="210"/>
    </row>
    <row r="19" spans="1:25" ht="15.5">
      <c r="A19" s="392" t="s">
        <v>218</v>
      </c>
      <c r="B19" s="392" t="s">
        <v>446</v>
      </c>
      <c r="C19" s="299" t="s">
        <v>448</v>
      </c>
      <c r="D19" s="142"/>
      <c r="E19" s="142"/>
      <c r="F19" s="142"/>
      <c r="H19" s="368">
        <v>35</v>
      </c>
      <c r="I19" s="392" t="s">
        <v>415</v>
      </c>
      <c r="J19" s="142"/>
      <c r="K19" s="142"/>
      <c r="L19" s="298"/>
      <c r="M19" s="298"/>
      <c r="N19" s="368">
        <v>15</v>
      </c>
      <c r="O19" s="368">
        <v>12</v>
      </c>
      <c r="P19" s="368">
        <v>10</v>
      </c>
      <c r="Q19" s="368">
        <v>14</v>
      </c>
      <c r="R19" s="368">
        <v>11</v>
      </c>
      <c r="S19" s="663">
        <v>13</v>
      </c>
      <c r="T19" s="210"/>
      <c r="U19" s="210"/>
      <c r="W19" s="323" t="s">
        <v>525</v>
      </c>
      <c r="X19" s="317" t="s">
        <v>312</v>
      </c>
      <c r="Y19" s="271"/>
    </row>
    <row r="20" spans="1:25" ht="15.5">
      <c r="A20" s="392" t="s">
        <v>219</v>
      </c>
      <c r="B20" s="392" t="s">
        <v>447</v>
      </c>
      <c r="C20" s="299" t="s">
        <v>448</v>
      </c>
      <c r="D20" s="299"/>
      <c r="E20" s="299"/>
      <c r="F20" s="299"/>
      <c r="H20" s="368">
        <v>50</v>
      </c>
      <c r="I20" s="392" t="s">
        <v>414</v>
      </c>
      <c r="J20" s="142"/>
      <c r="K20" s="142"/>
      <c r="L20" s="142"/>
      <c r="M20" s="142"/>
      <c r="N20" s="368">
        <v>15</v>
      </c>
      <c r="O20" s="368">
        <v>12</v>
      </c>
      <c r="P20" s="368">
        <v>10</v>
      </c>
      <c r="Q20" s="368">
        <v>14</v>
      </c>
      <c r="R20" s="368">
        <v>11</v>
      </c>
      <c r="S20" s="663">
        <v>13</v>
      </c>
      <c r="T20" s="210"/>
      <c r="U20" s="210"/>
      <c r="W20" s="389" t="s">
        <v>522</v>
      </c>
      <c r="X20" s="194"/>
      <c r="Y20" s="271" t="s">
        <v>312</v>
      </c>
    </row>
    <row r="21" spans="1:25" ht="15.5">
      <c r="A21" s="1254" t="s">
        <v>865</v>
      </c>
      <c r="B21" s="1254"/>
      <c r="C21" s="1254"/>
      <c r="D21" s="1254"/>
      <c r="E21" s="1254"/>
      <c r="F21" s="1254"/>
      <c r="H21" s="1269" t="s">
        <v>887</v>
      </c>
      <c r="I21" s="1270"/>
      <c r="J21" s="1270"/>
      <c r="K21" s="1270"/>
      <c r="L21" s="1270"/>
      <c r="M21" s="1270"/>
      <c r="N21" s="1270"/>
      <c r="O21" s="1270"/>
      <c r="P21" s="1270"/>
      <c r="Q21" s="1270"/>
      <c r="R21" s="1270"/>
      <c r="S21" s="1270"/>
      <c r="T21" s="1270"/>
      <c r="U21" s="1271"/>
      <c r="W21" s="389" t="s">
        <v>526</v>
      </c>
      <c r="X21" s="194"/>
      <c r="Y21" s="271" t="s">
        <v>312</v>
      </c>
    </row>
    <row r="22" spans="1:25" ht="15.5">
      <c r="A22" s="392" t="s">
        <v>399</v>
      </c>
      <c r="B22" s="392" t="s">
        <v>400</v>
      </c>
      <c r="C22" s="299" t="s">
        <v>312</v>
      </c>
      <c r="D22" s="299"/>
      <c r="E22" s="299"/>
      <c r="F22" s="299" t="s">
        <v>401</v>
      </c>
      <c r="H22" s="392" t="s">
        <v>224</v>
      </c>
      <c r="I22" s="392" t="s">
        <v>417</v>
      </c>
      <c r="J22" s="474"/>
      <c r="K22" s="474"/>
      <c r="L22" s="474"/>
      <c r="M22" s="474"/>
      <c r="N22" s="474"/>
      <c r="O22" s="368">
        <v>13</v>
      </c>
      <c r="P22" s="368">
        <v>11</v>
      </c>
      <c r="Q22" s="368">
        <v>15</v>
      </c>
      <c r="R22" s="368">
        <v>12</v>
      </c>
      <c r="S22" s="210"/>
      <c r="T22" s="210"/>
      <c r="U22" s="210"/>
      <c r="W22" s="389" t="s">
        <v>523</v>
      </c>
      <c r="X22" s="194"/>
      <c r="Y22" s="271" t="s">
        <v>312</v>
      </c>
    </row>
    <row r="23" spans="1:25" ht="15.5">
      <c r="A23" s="392" t="s">
        <v>227</v>
      </c>
      <c r="B23" s="392" t="s">
        <v>402</v>
      </c>
      <c r="C23" s="299"/>
      <c r="D23" s="299"/>
      <c r="E23" s="299" t="s">
        <v>312</v>
      </c>
      <c r="F23" s="299"/>
      <c r="H23" s="392" t="s">
        <v>226</v>
      </c>
      <c r="I23" s="392" t="s">
        <v>418</v>
      </c>
      <c r="J23" s="475"/>
      <c r="K23" s="475"/>
      <c r="L23" s="475"/>
      <c r="M23" s="475"/>
      <c r="N23" s="475"/>
      <c r="O23" s="368">
        <v>13</v>
      </c>
      <c r="P23" s="368">
        <v>11</v>
      </c>
      <c r="Q23" s="368">
        <v>15</v>
      </c>
      <c r="R23" s="368">
        <v>12</v>
      </c>
      <c r="S23" s="210"/>
      <c r="T23" s="210"/>
      <c r="U23" s="210"/>
    </row>
    <row r="24" spans="1:25" ht="15.5">
      <c r="A24" s="392" t="s">
        <v>467</v>
      </c>
      <c r="B24" s="392" t="s">
        <v>403</v>
      </c>
      <c r="C24" s="299"/>
      <c r="D24" s="299"/>
      <c r="E24" s="299" t="s">
        <v>312</v>
      </c>
      <c r="F24" s="299"/>
      <c r="H24" s="390" t="s">
        <v>674</v>
      </c>
      <c r="I24" s="391" t="s">
        <v>884</v>
      </c>
      <c r="J24" s="476"/>
      <c r="K24" s="476"/>
      <c r="L24" s="476"/>
      <c r="M24" s="476"/>
      <c r="N24" s="476"/>
      <c r="O24" s="368">
        <v>13</v>
      </c>
      <c r="P24" s="368">
        <v>11</v>
      </c>
      <c r="Q24" s="368">
        <v>15</v>
      </c>
      <c r="R24" s="368">
        <v>12</v>
      </c>
      <c r="S24" s="210"/>
      <c r="T24" s="210"/>
      <c r="U24" s="210"/>
    </row>
    <row r="25" spans="1:25" ht="15.5">
      <c r="A25" s="463" t="s">
        <v>706</v>
      </c>
      <c r="B25" s="464"/>
      <c r="C25" s="464"/>
      <c r="D25" s="464"/>
      <c r="E25" s="464"/>
      <c r="F25" s="464"/>
      <c r="H25" s="391" t="s">
        <v>676</v>
      </c>
      <c r="I25" s="391" t="s">
        <v>885</v>
      </c>
      <c r="J25" s="474"/>
      <c r="K25" s="474"/>
      <c r="L25" s="474"/>
      <c r="M25" s="474"/>
      <c r="N25" s="474"/>
      <c r="O25" s="368">
        <v>13</v>
      </c>
      <c r="P25" s="368">
        <v>11</v>
      </c>
      <c r="Q25" s="368">
        <v>15</v>
      </c>
      <c r="R25" s="368">
        <v>12</v>
      </c>
      <c r="S25" s="210"/>
      <c r="T25" s="210"/>
      <c r="U25" s="210"/>
    </row>
    <row r="26" spans="1:25" ht="15.5">
      <c r="A26" s="392" t="s">
        <v>896</v>
      </c>
      <c r="B26" s="392" t="s">
        <v>897</v>
      </c>
      <c r="C26" s="299" t="s">
        <v>312</v>
      </c>
      <c r="D26" s="299" t="s">
        <v>312</v>
      </c>
      <c r="E26" s="299" t="s">
        <v>312</v>
      </c>
      <c r="F26" s="299" t="s">
        <v>393</v>
      </c>
      <c r="H26" s="1274" t="s">
        <v>886</v>
      </c>
      <c r="I26" s="1275"/>
      <c r="J26" s="1275"/>
      <c r="K26" s="1275"/>
      <c r="L26" s="1275"/>
      <c r="M26" s="1275"/>
      <c r="N26" s="1275"/>
      <c r="O26" s="1275"/>
      <c r="P26" s="1275"/>
      <c r="Q26" s="1275"/>
      <c r="R26" s="1275"/>
      <c r="S26" s="1275"/>
      <c r="T26" s="1275"/>
      <c r="U26" s="1276"/>
    </row>
    <row r="27" spans="1:25" ht="15.5">
      <c r="A27" s="392" t="s">
        <v>228</v>
      </c>
      <c r="B27" s="392" t="s">
        <v>244</v>
      </c>
      <c r="C27" s="299" t="s">
        <v>947</v>
      </c>
      <c r="D27" s="299" t="s">
        <v>312</v>
      </c>
      <c r="E27" s="299" t="s">
        <v>312</v>
      </c>
      <c r="F27" s="299"/>
      <c r="H27" s="392" t="s">
        <v>426</v>
      </c>
      <c r="I27" s="392" t="s">
        <v>431</v>
      </c>
      <c r="J27" s="368">
        <v>8</v>
      </c>
      <c r="K27" s="368">
        <v>10</v>
      </c>
      <c r="L27" s="368">
        <v>24</v>
      </c>
      <c r="M27" s="368">
        <v>21</v>
      </c>
      <c r="N27" s="368">
        <v>15</v>
      </c>
      <c r="O27" s="368">
        <v>16</v>
      </c>
      <c r="P27" s="368">
        <v>21</v>
      </c>
      <c r="Q27" s="368">
        <v>18</v>
      </c>
      <c r="R27" s="368">
        <v>22</v>
      </c>
      <c r="S27" s="368">
        <v>20</v>
      </c>
      <c r="T27" s="368">
        <v>17</v>
      </c>
      <c r="U27" s="368">
        <v>8</v>
      </c>
    </row>
    <row r="28" spans="1:25" ht="15.5">
      <c r="A28" s="470" t="s">
        <v>543</v>
      </c>
      <c r="B28" s="392" t="s">
        <v>244</v>
      </c>
      <c r="C28" s="299" t="s">
        <v>312</v>
      </c>
      <c r="D28" s="299"/>
      <c r="E28" s="299"/>
      <c r="F28" s="299"/>
      <c r="H28" s="392" t="s">
        <v>427</v>
      </c>
      <c r="I28" s="392" t="s">
        <v>428</v>
      </c>
      <c r="J28" s="368">
        <v>8</v>
      </c>
      <c r="K28" s="368">
        <v>10</v>
      </c>
      <c r="L28" s="368">
        <v>24</v>
      </c>
      <c r="M28" s="368">
        <v>21</v>
      </c>
      <c r="N28" s="368">
        <v>15</v>
      </c>
      <c r="O28" s="368">
        <v>16</v>
      </c>
      <c r="P28" s="368">
        <v>21</v>
      </c>
      <c r="Q28" s="368">
        <v>18</v>
      </c>
      <c r="R28" s="368">
        <v>22</v>
      </c>
      <c r="S28" s="368">
        <v>20</v>
      </c>
      <c r="T28" s="368">
        <v>17</v>
      </c>
      <c r="U28" s="368">
        <v>8</v>
      </c>
    </row>
    <row r="29" spans="1:25" ht="15.5">
      <c r="A29" s="392" t="s">
        <v>229</v>
      </c>
      <c r="B29" s="392" t="s">
        <v>245</v>
      </c>
      <c r="C29" s="299" t="s">
        <v>312</v>
      </c>
      <c r="D29" s="299" t="s">
        <v>312</v>
      </c>
      <c r="E29" s="299" t="s">
        <v>312</v>
      </c>
      <c r="F29" s="299"/>
      <c r="H29" s="392" t="s">
        <v>429</v>
      </c>
      <c r="I29" s="392" t="s">
        <v>430</v>
      </c>
      <c r="J29" s="368">
        <v>8</v>
      </c>
      <c r="K29" s="368">
        <v>10</v>
      </c>
      <c r="L29" s="368">
        <v>24</v>
      </c>
      <c r="M29" s="368">
        <v>21</v>
      </c>
      <c r="N29" s="368">
        <v>15</v>
      </c>
      <c r="O29" s="368">
        <v>16</v>
      </c>
      <c r="P29" s="368">
        <v>21</v>
      </c>
      <c r="Q29" s="368">
        <v>18</v>
      </c>
      <c r="R29" s="368">
        <v>22</v>
      </c>
      <c r="S29" s="368">
        <v>20</v>
      </c>
      <c r="T29" s="368">
        <v>17</v>
      </c>
      <c r="U29" s="368">
        <v>8</v>
      </c>
    </row>
    <row r="30" spans="1:25" ht="15.5">
      <c r="A30" s="392" t="s">
        <v>230</v>
      </c>
      <c r="B30" s="392" t="s">
        <v>246</v>
      </c>
      <c r="C30" s="299" t="s">
        <v>312</v>
      </c>
      <c r="D30" s="299" t="s">
        <v>312</v>
      </c>
      <c r="E30" s="299" t="s">
        <v>312</v>
      </c>
      <c r="F30" s="299"/>
      <c r="H30" s="445" t="s">
        <v>432</v>
      </c>
      <c r="I30" s="445" t="s">
        <v>433</v>
      </c>
      <c r="J30" s="368">
        <v>8</v>
      </c>
      <c r="K30" s="368">
        <v>10</v>
      </c>
      <c r="L30" s="368">
        <v>24</v>
      </c>
      <c r="M30" s="368">
        <v>21</v>
      </c>
      <c r="N30" s="368">
        <v>15</v>
      </c>
      <c r="O30" s="368">
        <v>16</v>
      </c>
      <c r="P30" s="368">
        <v>21</v>
      </c>
      <c r="Q30" s="368">
        <v>18</v>
      </c>
      <c r="R30" s="368">
        <v>22</v>
      </c>
      <c r="S30" s="368">
        <v>20</v>
      </c>
      <c r="T30" s="368">
        <v>17</v>
      </c>
      <c r="U30" s="368">
        <v>8</v>
      </c>
    </row>
    <row r="31" spans="1:25" ht="15.5">
      <c r="A31" s="392" t="s">
        <v>231</v>
      </c>
      <c r="B31" s="392" t="s">
        <v>405</v>
      </c>
      <c r="C31" s="299" t="s">
        <v>312</v>
      </c>
      <c r="D31" s="299" t="s">
        <v>312</v>
      </c>
      <c r="E31" s="299" t="s">
        <v>397</v>
      </c>
      <c r="F31" s="299"/>
      <c r="H31" s="1272" t="s">
        <v>888</v>
      </c>
      <c r="I31" s="1272"/>
      <c r="J31" s="1272"/>
      <c r="K31" s="1272"/>
      <c r="L31" s="1272"/>
      <c r="M31" s="1272"/>
      <c r="N31" s="1272"/>
      <c r="O31" s="1272"/>
      <c r="P31" s="1272"/>
      <c r="Q31" s="1272"/>
      <c r="R31" s="1272"/>
      <c r="S31" s="1272"/>
      <c r="T31" s="1272"/>
      <c r="U31" s="1272"/>
    </row>
    <row r="32" spans="1:25" ht="15.5">
      <c r="A32" s="392" t="s">
        <v>898</v>
      </c>
      <c r="B32" s="392" t="s">
        <v>899</v>
      </c>
      <c r="C32" s="299" t="s">
        <v>312</v>
      </c>
      <c r="D32" s="299" t="s">
        <v>439</v>
      </c>
      <c r="E32" s="299" t="s">
        <v>312</v>
      </c>
      <c r="F32" s="299" t="s">
        <v>393</v>
      </c>
      <c r="H32" s="472" t="s">
        <v>410</v>
      </c>
      <c r="I32" s="472" t="s">
        <v>411</v>
      </c>
      <c r="J32" s="368"/>
      <c r="K32" s="368">
        <v>10</v>
      </c>
      <c r="L32" s="368"/>
      <c r="M32" s="368">
        <v>21</v>
      </c>
      <c r="N32" s="368"/>
      <c r="O32" s="368">
        <v>16</v>
      </c>
      <c r="P32" s="368"/>
      <c r="Q32" s="368">
        <v>18</v>
      </c>
      <c r="R32" s="368"/>
      <c r="S32" s="368">
        <v>20</v>
      </c>
      <c r="T32" s="368"/>
      <c r="U32" s="368">
        <v>8</v>
      </c>
    </row>
    <row r="33" spans="1:21" ht="15.5">
      <c r="A33" s="468" t="s">
        <v>877</v>
      </c>
      <c r="B33" s="392" t="s">
        <v>285</v>
      </c>
      <c r="C33" s="299"/>
      <c r="D33" s="299"/>
      <c r="E33" s="299" t="s">
        <v>312</v>
      </c>
      <c r="F33" s="299"/>
      <c r="H33" s="392" t="s">
        <v>412</v>
      </c>
      <c r="I33" s="392" t="s">
        <v>413</v>
      </c>
      <c r="J33" s="368"/>
      <c r="K33" s="368">
        <v>10</v>
      </c>
      <c r="L33" s="368"/>
      <c r="M33" s="368">
        <v>21</v>
      </c>
      <c r="N33" s="368"/>
      <c r="O33" s="368">
        <v>16</v>
      </c>
      <c r="P33" s="368"/>
      <c r="Q33" s="368">
        <v>18</v>
      </c>
      <c r="R33" s="368"/>
      <c r="S33" s="368">
        <v>20</v>
      </c>
      <c r="T33" s="368"/>
      <c r="U33" s="368">
        <v>8</v>
      </c>
    </row>
    <row r="34" spans="1:21" ht="15.5">
      <c r="A34" s="468" t="s">
        <v>626</v>
      </c>
      <c r="B34" s="392" t="s">
        <v>878</v>
      </c>
      <c r="C34" s="299" t="s">
        <v>312</v>
      </c>
      <c r="D34" s="299"/>
      <c r="E34" s="299" t="s">
        <v>407</v>
      </c>
      <c r="F34" s="299"/>
      <c r="H34" s="1272" t="s">
        <v>290</v>
      </c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</row>
    <row r="35" spans="1:21" ht="15.5">
      <c r="A35" s="468" t="s">
        <v>627</v>
      </c>
      <c r="B35" s="392" t="s">
        <v>547</v>
      </c>
      <c r="C35" s="299" t="s">
        <v>312</v>
      </c>
      <c r="D35" s="299"/>
      <c r="E35" s="299" t="s">
        <v>407</v>
      </c>
      <c r="F35" s="299"/>
      <c r="H35" s="392" t="s">
        <v>227</v>
      </c>
      <c r="I35" s="392" t="s">
        <v>402</v>
      </c>
      <c r="J35" s="368"/>
      <c r="K35" s="368"/>
      <c r="L35" s="368"/>
      <c r="M35" s="368"/>
      <c r="N35" s="368">
        <v>14</v>
      </c>
      <c r="O35" s="368">
        <v>16</v>
      </c>
      <c r="P35" s="368">
        <v>21</v>
      </c>
      <c r="Q35" s="368">
        <v>18</v>
      </c>
      <c r="R35" s="368">
        <v>22</v>
      </c>
      <c r="S35" s="368">
        <v>20</v>
      </c>
      <c r="T35" s="368"/>
      <c r="U35" s="368"/>
    </row>
    <row r="36" spans="1:21" ht="15.5">
      <c r="A36" s="468" t="s">
        <v>628</v>
      </c>
      <c r="B36" s="392" t="s">
        <v>546</v>
      </c>
      <c r="C36" s="299" t="s">
        <v>312</v>
      </c>
      <c r="D36" s="299"/>
      <c r="E36" s="299" t="s">
        <v>407</v>
      </c>
      <c r="F36" s="299"/>
      <c r="H36" s="392" t="s">
        <v>467</v>
      </c>
      <c r="I36" s="392" t="s">
        <v>403</v>
      </c>
      <c r="J36" s="368"/>
      <c r="K36" s="368"/>
      <c r="L36" s="368"/>
      <c r="M36" s="368"/>
      <c r="N36" s="368">
        <v>14</v>
      </c>
      <c r="O36" s="368">
        <v>16</v>
      </c>
      <c r="P36" s="368">
        <v>21</v>
      </c>
      <c r="Q36" s="368">
        <v>18</v>
      </c>
      <c r="R36" s="368">
        <v>22</v>
      </c>
      <c r="S36" s="368">
        <v>20</v>
      </c>
      <c r="T36" s="368"/>
      <c r="U36" s="368"/>
    </row>
    <row r="37" spans="1:21" ht="15.5">
      <c r="A37" s="1254" t="s">
        <v>866</v>
      </c>
      <c r="B37" s="1254"/>
      <c r="C37" s="1254"/>
      <c r="D37" s="1254"/>
      <c r="E37" s="1254"/>
      <c r="F37" s="1254"/>
      <c r="H37" s="1272" t="s">
        <v>889</v>
      </c>
      <c r="I37" s="1272"/>
      <c r="J37" s="1272"/>
      <c r="K37" s="1272"/>
      <c r="L37" s="1272"/>
      <c r="M37" s="1272"/>
      <c r="N37" s="1272"/>
      <c r="O37" s="1272"/>
      <c r="P37" s="1272"/>
      <c r="Q37" s="1272"/>
      <c r="R37" s="1272"/>
      <c r="S37" s="1272"/>
      <c r="T37" s="1272"/>
      <c r="U37" s="1272"/>
    </row>
    <row r="38" spans="1:21" ht="15.5">
      <c r="A38" s="392" t="s">
        <v>408</v>
      </c>
      <c r="B38" s="392" t="s">
        <v>434</v>
      </c>
      <c r="C38" s="299" t="s">
        <v>312</v>
      </c>
      <c r="D38" s="299" t="s">
        <v>870</v>
      </c>
      <c r="E38" s="299" t="s">
        <v>312</v>
      </c>
      <c r="F38" s="299" t="s">
        <v>393</v>
      </c>
      <c r="H38" s="392" t="s">
        <v>395</v>
      </c>
      <c r="I38" s="392" t="s">
        <v>425</v>
      </c>
      <c r="J38" s="368">
        <v>8</v>
      </c>
      <c r="K38" s="368">
        <v>10</v>
      </c>
      <c r="L38" s="368">
        <v>24</v>
      </c>
      <c r="M38" s="368">
        <v>21</v>
      </c>
      <c r="N38" s="368">
        <v>19</v>
      </c>
      <c r="O38" s="368">
        <v>16</v>
      </c>
      <c r="P38" s="368" t="s">
        <v>891</v>
      </c>
      <c r="Q38" s="368" t="s">
        <v>892</v>
      </c>
      <c r="R38" s="368" t="s">
        <v>893</v>
      </c>
      <c r="S38" s="368">
        <v>20</v>
      </c>
      <c r="T38" s="368">
        <v>17</v>
      </c>
      <c r="U38" s="368">
        <v>8</v>
      </c>
    </row>
    <row r="39" spans="1:21" ht="15.5">
      <c r="A39" s="1260" t="s">
        <v>707</v>
      </c>
      <c r="B39" s="1261"/>
      <c r="C39" s="1261"/>
      <c r="D39" s="1261"/>
      <c r="E39" s="1261"/>
      <c r="F39" s="1262"/>
      <c r="H39" s="392" t="s">
        <v>468</v>
      </c>
      <c r="I39" s="392" t="s">
        <v>442</v>
      </c>
      <c r="J39" s="368">
        <v>8</v>
      </c>
      <c r="K39" s="368">
        <v>10</v>
      </c>
      <c r="L39" s="368">
        <v>24</v>
      </c>
      <c r="M39" s="368">
        <v>21</v>
      </c>
      <c r="N39" s="368">
        <v>19</v>
      </c>
      <c r="O39" s="368">
        <v>16</v>
      </c>
      <c r="P39" s="368" t="s">
        <v>891</v>
      </c>
      <c r="Q39" s="368" t="s">
        <v>892</v>
      </c>
      <c r="R39" s="368" t="s">
        <v>893</v>
      </c>
      <c r="S39" s="368">
        <v>20</v>
      </c>
      <c r="T39" s="368">
        <v>17</v>
      </c>
      <c r="U39" s="368">
        <v>8</v>
      </c>
    </row>
    <row r="40" spans="1:21" ht="15.5">
      <c r="A40" s="392" t="s">
        <v>235</v>
      </c>
      <c r="B40" s="392" t="s">
        <v>409</v>
      </c>
      <c r="C40" s="299" t="s">
        <v>312</v>
      </c>
      <c r="D40" s="299" t="s">
        <v>312</v>
      </c>
      <c r="E40" s="299" t="s">
        <v>312</v>
      </c>
      <c r="F40" s="299" t="s">
        <v>393</v>
      </c>
      <c r="H40" s="392" t="s">
        <v>469</v>
      </c>
      <c r="I40" s="392" t="s">
        <v>442</v>
      </c>
      <c r="J40" s="368">
        <v>8</v>
      </c>
      <c r="K40" s="368">
        <v>10</v>
      </c>
      <c r="L40" s="368">
        <v>24</v>
      </c>
      <c r="M40" s="368">
        <v>21</v>
      </c>
      <c r="N40" s="368">
        <v>19</v>
      </c>
      <c r="O40" s="368">
        <v>16</v>
      </c>
      <c r="P40" s="368" t="s">
        <v>891</v>
      </c>
      <c r="Q40" s="368" t="s">
        <v>892</v>
      </c>
      <c r="R40" s="368" t="s">
        <v>893</v>
      </c>
      <c r="S40" s="368">
        <v>20</v>
      </c>
      <c r="T40" s="368">
        <v>17</v>
      </c>
      <c r="U40" s="368">
        <v>8</v>
      </c>
    </row>
    <row r="41" spans="1:21" ht="15.5">
      <c r="A41" s="468" t="s">
        <v>875</v>
      </c>
      <c r="B41" s="392" t="s">
        <v>470</v>
      </c>
      <c r="C41" s="142"/>
      <c r="D41" s="142"/>
      <c r="E41" s="299" t="s">
        <v>862</v>
      </c>
      <c r="F41" s="142"/>
      <c r="H41" s="392" t="s">
        <v>408</v>
      </c>
      <c r="I41" s="392" t="s">
        <v>890</v>
      </c>
      <c r="J41" s="368">
        <v>8</v>
      </c>
      <c r="K41" s="368">
        <v>10</v>
      </c>
      <c r="L41" s="368">
        <v>24</v>
      </c>
      <c r="M41" s="368">
        <v>21</v>
      </c>
      <c r="N41" s="368">
        <v>19</v>
      </c>
      <c r="O41" s="368">
        <v>16</v>
      </c>
      <c r="P41" s="368" t="s">
        <v>891</v>
      </c>
      <c r="Q41" s="368" t="s">
        <v>892</v>
      </c>
      <c r="R41" s="368" t="s">
        <v>893</v>
      </c>
      <c r="S41" s="368">
        <v>20</v>
      </c>
      <c r="T41" s="368">
        <v>17</v>
      </c>
      <c r="U41" s="368">
        <v>8</v>
      </c>
    </row>
    <row r="42" spans="1:21" ht="15.5">
      <c r="A42" s="1254" t="s">
        <v>867</v>
      </c>
      <c r="B42" s="1254"/>
      <c r="C42" s="1254"/>
      <c r="D42" s="1254"/>
      <c r="E42" s="1254"/>
      <c r="F42" s="1254"/>
      <c r="H42" s="392" t="s">
        <v>416</v>
      </c>
      <c r="I42" s="392" t="s">
        <v>441</v>
      </c>
      <c r="J42" s="368">
        <v>8</v>
      </c>
      <c r="K42" s="368">
        <v>10</v>
      </c>
      <c r="L42" s="368">
        <v>24</v>
      </c>
      <c r="M42" s="368">
        <v>21</v>
      </c>
      <c r="N42" s="368">
        <v>19</v>
      </c>
      <c r="O42" s="368">
        <v>16</v>
      </c>
      <c r="P42" s="368" t="s">
        <v>891</v>
      </c>
      <c r="Q42" s="368" t="s">
        <v>892</v>
      </c>
      <c r="R42" s="368" t="s">
        <v>893</v>
      </c>
      <c r="S42" s="368">
        <v>20</v>
      </c>
      <c r="T42" s="368">
        <v>17</v>
      </c>
      <c r="U42" s="368">
        <v>8</v>
      </c>
    </row>
    <row r="43" spans="1:21" ht="15.5">
      <c r="A43" s="392" t="s">
        <v>410</v>
      </c>
      <c r="B43" s="392" t="s">
        <v>411</v>
      </c>
      <c r="C43" s="299"/>
      <c r="D43" s="299" t="s">
        <v>312</v>
      </c>
      <c r="E43" s="299" t="s">
        <v>312</v>
      </c>
      <c r="F43" s="299"/>
      <c r="H43" s="1273" t="s">
        <v>894</v>
      </c>
      <c r="I43" s="1273"/>
      <c r="J43" s="1273"/>
      <c r="K43" s="1273"/>
      <c r="L43" s="1273"/>
      <c r="M43" s="1273"/>
      <c r="N43" s="1273"/>
      <c r="O43" s="1273"/>
      <c r="P43" s="1273"/>
      <c r="Q43" s="1273"/>
      <c r="R43" s="1273"/>
      <c r="S43" s="1273"/>
      <c r="T43" s="1273"/>
      <c r="U43" s="1273"/>
    </row>
    <row r="44" spans="1:21" ht="15.5">
      <c r="A44" s="392" t="s">
        <v>412</v>
      </c>
      <c r="B44" s="392" t="s">
        <v>413</v>
      </c>
      <c r="C44" s="299"/>
      <c r="D44" s="299" t="s">
        <v>312</v>
      </c>
      <c r="E44" s="299" t="s">
        <v>312</v>
      </c>
      <c r="F44" s="299" t="s">
        <v>393</v>
      </c>
      <c r="H44" s="351"/>
      <c r="I44" s="600" t="s">
        <v>895</v>
      </c>
      <c r="J44" s="368">
        <v>9</v>
      </c>
      <c r="K44" s="368"/>
      <c r="L44" s="368">
        <v>13</v>
      </c>
      <c r="M44" s="368"/>
      <c r="N44" s="368">
        <v>8</v>
      </c>
      <c r="O44" s="368"/>
      <c r="P44" s="368">
        <v>10</v>
      </c>
      <c r="Q44" s="368"/>
      <c r="R44" s="368">
        <v>11</v>
      </c>
      <c r="S44" s="368"/>
      <c r="T44" s="368">
        <v>13</v>
      </c>
      <c r="U44" s="351"/>
    </row>
    <row r="45" spans="1:21" ht="15.5">
      <c r="A45" s="468" t="s">
        <v>630</v>
      </c>
      <c r="B45" s="392" t="s">
        <v>521</v>
      </c>
      <c r="C45" s="299"/>
      <c r="D45" s="299"/>
      <c r="E45" s="299" t="s">
        <v>312</v>
      </c>
      <c r="F45" s="299"/>
    </row>
    <row r="46" spans="1:21" ht="15.5">
      <c r="A46" s="389" t="s">
        <v>465</v>
      </c>
      <c r="B46" s="392" t="s">
        <v>466</v>
      </c>
      <c r="C46" s="299" t="s">
        <v>312</v>
      </c>
      <c r="D46" s="299" t="s">
        <v>312</v>
      </c>
      <c r="E46" s="299" t="s">
        <v>312</v>
      </c>
      <c r="F46" s="142"/>
    </row>
    <row r="47" spans="1:21" ht="15.5">
      <c r="A47" s="1254" t="s">
        <v>868</v>
      </c>
      <c r="B47" s="1254"/>
      <c r="C47" s="1254"/>
      <c r="D47" s="1254"/>
      <c r="E47" s="1254"/>
      <c r="F47" s="1254"/>
    </row>
    <row r="48" spans="1:21" ht="15.5">
      <c r="A48" s="392" t="s">
        <v>237</v>
      </c>
      <c r="B48" s="392" t="s">
        <v>414</v>
      </c>
      <c r="C48" s="299" t="s">
        <v>312</v>
      </c>
      <c r="D48" s="299"/>
      <c r="E48" s="299" t="s">
        <v>312</v>
      </c>
      <c r="F48" s="299" t="s">
        <v>393</v>
      </c>
    </row>
    <row r="49" spans="1:6" ht="15.5">
      <c r="A49" s="392" t="s">
        <v>236</v>
      </c>
      <c r="B49" s="392" t="s">
        <v>415</v>
      </c>
      <c r="C49" s="299" t="s">
        <v>312</v>
      </c>
      <c r="D49" s="299" t="s">
        <v>440</v>
      </c>
      <c r="E49" s="299" t="s">
        <v>312</v>
      </c>
      <c r="F49" s="299" t="s">
        <v>393</v>
      </c>
    </row>
    <row r="50" spans="1:6" ht="15.5">
      <c r="A50" s="468" t="s">
        <v>900</v>
      </c>
      <c r="B50" s="392" t="s">
        <v>538</v>
      </c>
      <c r="C50" s="299"/>
      <c r="D50" s="299"/>
      <c r="E50" s="299" t="s">
        <v>312</v>
      </c>
      <c r="F50" s="299"/>
    </row>
    <row r="51" spans="1:6" ht="15.5">
      <c r="A51" s="392" t="s">
        <v>426</v>
      </c>
      <c r="B51" s="392" t="s">
        <v>431</v>
      </c>
      <c r="C51" s="299"/>
      <c r="D51" s="299" t="s">
        <v>312</v>
      </c>
      <c r="E51" s="299" t="s">
        <v>312</v>
      </c>
      <c r="F51" s="299"/>
    </row>
    <row r="52" spans="1:6" ht="15.5">
      <c r="A52" s="470" t="s">
        <v>544</v>
      </c>
      <c r="B52" s="392" t="s">
        <v>431</v>
      </c>
      <c r="C52" s="299" t="s">
        <v>312</v>
      </c>
      <c r="D52" s="299"/>
      <c r="E52" s="299"/>
      <c r="F52" s="299"/>
    </row>
    <row r="53" spans="1:6" ht="15.5">
      <c r="A53" s="392" t="s">
        <v>427</v>
      </c>
      <c r="B53" s="392" t="s">
        <v>428</v>
      </c>
      <c r="C53" s="299"/>
      <c r="D53" s="299" t="s">
        <v>312</v>
      </c>
      <c r="E53" s="299" t="s">
        <v>312</v>
      </c>
      <c r="F53" s="299"/>
    </row>
    <row r="54" spans="1:6" ht="15.5">
      <c r="A54" s="392" t="s">
        <v>429</v>
      </c>
      <c r="B54" s="392" t="s">
        <v>430</v>
      </c>
      <c r="C54" s="299"/>
      <c r="D54" s="299" t="s">
        <v>312</v>
      </c>
      <c r="E54" s="299" t="s">
        <v>312</v>
      </c>
      <c r="F54" s="299"/>
    </row>
    <row r="55" spans="1:6" ht="15.5">
      <c r="A55" s="445" t="s">
        <v>432</v>
      </c>
      <c r="B55" s="445" t="s">
        <v>433</v>
      </c>
      <c r="C55" s="142"/>
      <c r="D55" s="299" t="s">
        <v>312</v>
      </c>
      <c r="E55" s="299" t="s">
        <v>312</v>
      </c>
      <c r="F55" s="142"/>
    </row>
    <row r="56" spans="1:6" ht="15.5">
      <c r="A56" s="392" t="s">
        <v>863</v>
      </c>
      <c r="B56" s="392" t="s">
        <v>463</v>
      </c>
      <c r="C56" s="299" t="s">
        <v>312</v>
      </c>
      <c r="D56" s="299" t="s">
        <v>312</v>
      </c>
      <c r="E56" s="299" t="s">
        <v>312</v>
      </c>
      <c r="F56" s="142"/>
    </row>
    <row r="57" spans="1:6" ht="15.5">
      <c r="A57" s="298" t="s">
        <v>462</v>
      </c>
      <c r="B57" s="298" t="s">
        <v>464</v>
      </c>
      <c r="C57" s="299" t="s">
        <v>312</v>
      </c>
      <c r="D57" s="299" t="s">
        <v>312</v>
      </c>
      <c r="E57" s="299" t="s">
        <v>312</v>
      </c>
      <c r="F57" s="299"/>
    </row>
    <row r="58" spans="1:6" ht="15.5">
      <c r="A58" s="468" t="s">
        <v>879</v>
      </c>
      <c r="B58" s="392" t="s">
        <v>882</v>
      </c>
      <c r="C58" s="299" t="s">
        <v>312</v>
      </c>
      <c r="D58" s="299"/>
      <c r="E58" s="299" t="s">
        <v>407</v>
      </c>
      <c r="F58" s="299"/>
    </row>
    <row r="59" spans="1:6" ht="15">
      <c r="A59" s="1263" t="s">
        <v>253</v>
      </c>
      <c r="B59" s="1264"/>
      <c r="C59" s="1264"/>
      <c r="D59" s="1264"/>
      <c r="E59" s="1264"/>
      <c r="F59" s="1265"/>
    </row>
    <row r="60" spans="1:6" ht="15.5">
      <c r="A60" s="392" t="s">
        <v>416</v>
      </c>
      <c r="B60" s="392" t="s">
        <v>441</v>
      </c>
      <c r="C60" s="299" t="s">
        <v>312</v>
      </c>
      <c r="D60" s="299" t="s">
        <v>440</v>
      </c>
      <c r="E60" s="299" t="s">
        <v>312</v>
      </c>
      <c r="F60" s="299" t="s">
        <v>393</v>
      </c>
    </row>
    <row r="61" spans="1:6" ht="15.5">
      <c r="A61" s="469" t="s">
        <v>871</v>
      </c>
      <c r="B61" s="392" t="s">
        <v>539</v>
      </c>
      <c r="C61" s="299"/>
      <c r="D61" s="299"/>
      <c r="E61" s="299" t="s">
        <v>312</v>
      </c>
      <c r="F61" s="299"/>
    </row>
    <row r="62" spans="1:6" ht="15.5">
      <c r="A62" s="469" t="s">
        <v>872</v>
      </c>
      <c r="B62" s="392" t="s">
        <v>545</v>
      </c>
      <c r="C62" s="299"/>
      <c r="D62" s="299"/>
      <c r="E62" s="299" t="s">
        <v>312</v>
      </c>
      <c r="F62" s="299"/>
    </row>
    <row r="63" spans="1:6" ht="15.5">
      <c r="A63" s="469" t="s">
        <v>873</v>
      </c>
      <c r="B63" s="392" t="s">
        <v>523</v>
      </c>
      <c r="C63" s="299"/>
      <c r="D63" s="299"/>
      <c r="E63" s="299" t="s">
        <v>862</v>
      </c>
      <c r="F63" s="299"/>
    </row>
    <row r="64" spans="1:6" ht="15.5">
      <c r="A64" s="469" t="s">
        <v>874</v>
      </c>
      <c r="B64" s="392" t="s">
        <v>526</v>
      </c>
      <c r="C64" s="299"/>
      <c r="D64" s="299"/>
      <c r="E64" s="299" t="s">
        <v>862</v>
      </c>
      <c r="F64" s="299"/>
    </row>
    <row r="65" spans="1:6" ht="15.5">
      <c r="A65" s="392" t="s">
        <v>233</v>
      </c>
      <c r="B65" s="392" t="s">
        <v>354</v>
      </c>
      <c r="C65" s="299" t="s">
        <v>312</v>
      </c>
      <c r="D65" s="299" t="s">
        <v>312</v>
      </c>
      <c r="E65" s="299" t="s">
        <v>312</v>
      </c>
      <c r="F65" s="142"/>
    </row>
    <row r="66" spans="1:6" ht="15.5">
      <c r="A66" s="1254" t="s">
        <v>708</v>
      </c>
      <c r="B66" s="1254"/>
      <c r="C66" s="1254"/>
      <c r="D66" s="1254"/>
      <c r="E66" s="1254"/>
      <c r="F66" s="1254"/>
    </row>
    <row r="67" spans="1:6" ht="15.5">
      <c r="A67" s="467" t="s">
        <v>876</v>
      </c>
      <c r="B67" s="298" t="s">
        <v>524</v>
      </c>
      <c r="C67" s="466"/>
      <c r="D67" s="466"/>
      <c r="E67" s="466" t="s">
        <v>312</v>
      </c>
      <c r="F67" s="466"/>
    </row>
    <row r="68" spans="1:6" ht="15.5">
      <c r="A68" s="467" t="s">
        <v>883</v>
      </c>
      <c r="B68" s="298" t="s">
        <v>880</v>
      </c>
      <c r="C68" s="466"/>
      <c r="D68" s="466"/>
      <c r="E68" s="466" t="s">
        <v>312</v>
      </c>
      <c r="F68" s="466"/>
    </row>
    <row r="69" spans="1:6" ht="15.5">
      <c r="A69" s="467" t="s">
        <v>881</v>
      </c>
      <c r="B69" s="298" t="s">
        <v>525</v>
      </c>
      <c r="C69" s="466"/>
      <c r="D69" s="466"/>
      <c r="E69" s="466" t="s">
        <v>312</v>
      </c>
      <c r="F69" s="466"/>
    </row>
    <row r="70" spans="1:6" ht="15.5">
      <c r="A70" s="392" t="s">
        <v>234</v>
      </c>
      <c r="B70" s="392" t="s">
        <v>256</v>
      </c>
      <c r="C70" s="299" t="s">
        <v>312</v>
      </c>
      <c r="D70" s="299" t="s">
        <v>312</v>
      </c>
      <c r="E70" s="299" t="s">
        <v>312</v>
      </c>
      <c r="F70" s="299" t="s">
        <v>393</v>
      </c>
    </row>
    <row r="71" spans="1:6" ht="15.5">
      <c r="A71" s="1254" t="s">
        <v>709</v>
      </c>
      <c r="B71" s="1254"/>
      <c r="C71" s="1254"/>
      <c r="D71" s="1254"/>
      <c r="E71" s="1254"/>
      <c r="F71" s="1254"/>
    </row>
    <row r="72" spans="1:6" ht="15.5">
      <c r="A72" s="392" t="s">
        <v>224</v>
      </c>
      <c r="B72" s="392" t="s">
        <v>417</v>
      </c>
      <c r="C72" s="299"/>
      <c r="D72" s="299" t="s">
        <v>312</v>
      </c>
      <c r="E72" s="299" t="s">
        <v>312</v>
      </c>
      <c r="F72" s="299" t="s">
        <v>393</v>
      </c>
    </row>
    <row r="73" spans="1:6" ht="15.5">
      <c r="A73" s="392" t="s">
        <v>226</v>
      </c>
      <c r="B73" s="392" t="s">
        <v>418</v>
      </c>
      <c r="C73" s="299"/>
      <c r="D73" s="299" t="s">
        <v>312</v>
      </c>
      <c r="E73" s="299" t="s">
        <v>312</v>
      </c>
      <c r="F73" s="299" t="s">
        <v>393</v>
      </c>
    </row>
    <row r="74" spans="1:6" ht="15.5">
      <c r="A74" s="390" t="s">
        <v>674</v>
      </c>
      <c r="B74" s="391" t="s">
        <v>675</v>
      </c>
      <c r="C74" s="356"/>
      <c r="D74" s="356" t="s">
        <v>312</v>
      </c>
      <c r="E74" s="356" t="s">
        <v>312</v>
      </c>
      <c r="F74" s="356"/>
    </row>
    <row r="75" spans="1:6" ht="15.5">
      <c r="A75" s="391" t="s">
        <v>676</v>
      </c>
      <c r="B75" s="391" t="s">
        <v>677</v>
      </c>
      <c r="C75" s="461"/>
      <c r="D75" s="356" t="s">
        <v>312</v>
      </c>
      <c r="E75" s="356" t="s">
        <v>312</v>
      </c>
      <c r="F75" s="461"/>
    </row>
    <row r="76" spans="1:6" ht="15">
      <c r="A76" s="1254" t="s">
        <v>624</v>
      </c>
      <c r="B76" s="1254"/>
      <c r="C76" s="1254"/>
      <c r="D76" s="1254"/>
      <c r="E76" s="1254"/>
      <c r="F76" s="1254"/>
    </row>
    <row r="77" spans="1:6" ht="15.5">
      <c r="A77" s="392"/>
      <c r="B77" s="392" t="s">
        <v>625</v>
      </c>
      <c r="C77" s="299"/>
      <c r="D77" s="299"/>
      <c r="E77" s="299"/>
      <c r="F77" s="299"/>
    </row>
  </sheetData>
  <mergeCells count="23">
    <mergeCell ref="H37:U37"/>
    <mergeCell ref="H43:U43"/>
    <mergeCell ref="A14:F14"/>
    <mergeCell ref="A21:F21"/>
    <mergeCell ref="H26:U26"/>
    <mergeCell ref="H31:U31"/>
    <mergeCell ref="H34:U34"/>
    <mergeCell ref="W4:Y4"/>
    <mergeCell ref="W15:Y15"/>
    <mergeCell ref="A76:F76"/>
    <mergeCell ref="C2:E2"/>
    <mergeCell ref="A42:F42"/>
    <mergeCell ref="A47:F47"/>
    <mergeCell ref="A66:F66"/>
    <mergeCell ref="A71:F71"/>
    <mergeCell ref="F2:F3"/>
    <mergeCell ref="A37:F37"/>
    <mergeCell ref="A39:F39"/>
    <mergeCell ref="A59:F59"/>
    <mergeCell ref="H4:U4"/>
    <mergeCell ref="H21:U21"/>
    <mergeCell ref="A4:F4"/>
    <mergeCell ref="A11:F11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D56"/>
  <sheetViews>
    <sheetView topLeftCell="A40" workbookViewId="0">
      <selection activeCell="C46" sqref="C46"/>
    </sheetView>
  </sheetViews>
  <sheetFormatPr defaultColWidth="35.36328125" defaultRowHeight="13"/>
  <cols>
    <col min="1" max="1" width="37.90625" style="912" customWidth="1"/>
    <col min="2" max="2" width="47" style="912" customWidth="1"/>
    <col min="3" max="3" width="30" style="912" customWidth="1"/>
    <col min="4" max="4" width="24" style="912" customWidth="1"/>
    <col min="5" max="16384" width="35.36328125" style="912"/>
  </cols>
  <sheetData>
    <row r="1" spans="1:4">
      <c r="A1" s="910" t="s">
        <v>471</v>
      </c>
      <c r="B1" s="910" t="s">
        <v>472</v>
      </c>
      <c r="C1" s="911" t="s">
        <v>210</v>
      </c>
      <c r="D1" s="911" t="s">
        <v>473</v>
      </c>
    </row>
    <row r="2" spans="1:4">
      <c r="A2" s="1277" t="s">
        <v>474</v>
      </c>
      <c r="B2" s="1277"/>
      <c r="C2" s="1277"/>
      <c r="D2" s="1277"/>
    </row>
    <row r="3" spans="1:4">
      <c r="A3" s="913" t="s">
        <v>475</v>
      </c>
      <c r="B3" s="914" t="s">
        <v>496</v>
      </c>
      <c r="C3" s="915"/>
      <c r="D3" s="914" t="s">
        <v>496</v>
      </c>
    </row>
    <row r="4" spans="1:4">
      <c r="A4" s="913" t="s">
        <v>477</v>
      </c>
      <c r="B4" s="914" t="s">
        <v>476</v>
      </c>
      <c r="C4" s="916" t="s">
        <v>478</v>
      </c>
      <c r="D4" s="914" t="s">
        <v>476</v>
      </c>
    </row>
    <row r="5" spans="1:4">
      <c r="A5" s="913" t="s">
        <v>479</v>
      </c>
      <c r="B5" s="914"/>
      <c r="C5" s="916" t="s">
        <v>480</v>
      </c>
      <c r="D5" s="914"/>
    </row>
    <row r="6" spans="1:4">
      <c r="A6" s="913" t="s">
        <v>499</v>
      </c>
      <c r="B6" s="914"/>
      <c r="C6" s="916" t="s">
        <v>480</v>
      </c>
      <c r="D6" s="914"/>
    </row>
    <row r="7" spans="1:4">
      <c r="A7" s="913" t="s">
        <v>288</v>
      </c>
      <c r="B7" s="914" t="s">
        <v>476</v>
      </c>
      <c r="C7" s="916" t="s">
        <v>481</v>
      </c>
      <c r="D7" s="914" t="s">
        <v>476</v>
      </c>
    </row>
    <row r="8" spans="1:4">
      <c r="A8" s="1278" t="s">
        <v>482</v>
      </c>
      <c r="B8" s="1279" t="s">
        <v>483</v>
      </c>
      <c r="C8" s="916" t="s">
        <v>484</v>
      </c>
      <c r="D8" s="1279" t="s">
        <v>476</v>
      </c>
    </row>
    <row r="9" spans="1:4">
      <c r="A9" s="1278"/>
      <c r="B9" s="1279"/>
      <c r="C9" s="916" t="s">
        <v>485</v>
      </c>
      <c r="D9" s="1279"/>
    </row>
    <row r="10" spans="1:4">
      <c r="A10" s="913" t="s">
        <v>64</v>
      </c>
      <c r="B10" s="914" t="s">
        <v>476</v>
      </c>
      <c r="C10" s="916" t="s">
        <v>949</v>
      </c>
      <c r="D10" s="914" t="s">
        <v>476</v>
      </c>
    </row>
    <row r="11" spans="1:4">
      <c r="A11" s="913" t="s">
        <v>486</v>
      </c>
      <c r="B11" s="914" t="s">
        <v>476</v>
      </c>
      <c r="C11" s="916" t="s">
        <v>487</v>
      </c>
      <c r="D11" s="914" t="s">
        <v>476</v>
      </c>
    </row>
    <row r="12" spans="1:4">
      <c r="A12" s="1277" t="s">
        <v>488</v>
      </c>
      <c r="B12" s="1277"/>
      <c r="C12" s="1277"/>
      <c r="D12" s="1277"/>
    </row>
    <row r="13" spans="1:4">
      <c r="A13" s="913" t="s">
        <v>489</v>
      </c>
      <c r="B13" s="914"/>
      <c r="C13" s="914" t="s">
        <v>490</v>
      </c>
      <c r="D13" s="914"/>
    </row>
    <row r="14" spans="1:4" ht="26">
      <c r="A14" s="913" t="s">
        <v>491</v>
      </c>
      <c r="B14" s="914"/>
      <c r="C14" s="914" t="s">
        <v>492</v>
      </c>
      <c r="D14" s="914"/>
    </row>
    <row r="15" spans="1:4">
      <c r="A15" s="1277" t="s">
        <v>493</v>
      </c>
      <c r="B15" s="1277"/>
      <c r="C15" s="1277"/>
      <c r="D15" s="1277"/>
    </row>
    <row r="16" spans="1:4">
      <c r="A16" s="913" t="s">
        <v>497</v>
      </c>
      <c r="B16" s="914" t="s">
        <v>476</v>
      </c>
      <c r="C16" s="914" t="s">
        <v>494</v>
      </c>
      <c r="D16" s="914" t="s">
        <v>476</v>
      </c>
    </row>
    <row r="17" spans="1:4">
      <c r="A17" s="913" t="s">
        <v>283</v>
      </c>
      <c r="B17" s="914" t="s">
        <v>476</v>
      </c>
      <c r="C17" s="914" t="s">
        <v>494</v>
      </c>
      <c r="D17" s="914" t="s">
        <v>476</v>
      </c>
    </row>
    <row r="18" spans="1:4">
      <c r="A18" s="913" t="s">
        <v>498</v>
      </c>
      <c r="B18" s="914" t="s">
        <v>476</v>
      </c>
      <c r="C18" s="914"/>
      <c r="D18" s="914" t="s">
        <v>476</v>
      </c>
    </row>
    <row r="19" spans="1:4">
      <c r="A19" s="913" t="s">
        <v>495</v>
      </c>
      <c r="B19" s="914" t="s">
        <v>476</v>
      </c>
      <c r="C19" s="914" t="s">
        <v>494</v>
      </c>
      <c r="D19" s="914" t="s">
        <v>476</v>
      </c>
    </row>
    <row r="20" spans="1:4">
      <c r="A20" s="913" t="s">
        <v>66</v>
      </c>
      <c r="B20" s="914" t="s">
        <v>476</v>
      </c>
      <c r="C20" s="914" t="s">
        <v>494</v>
      </c>
      <c r="D20" s="914" t="s">
        <v>476</v>
      </c>
    </row>
    <row r="21" spans="1:4">
      <c r="A21" s="1280" t="s">
        <v>500</v>
      </c>
      <c r="B21" s="1280"/>
      <c r="C21" s="1280"/>
      <c r="D21" s="1280"/>
    </row>
    <row r="22" spans="1:4">
      <c r="A22" s="917" t="s">
        <v>501</v>
      </c>
      <c r="B22" s="657"/>
      <c r="C22" s="918" t="s">
        <v>504</v>
      </c>
      <c r="D22" s="657"/>
    </row>
    <row r="23" spans="1:4">
      <c r="A23" s="917" t="s">
        <v>502</v>
      </c>
      <c r="B23" s="657"/>
      <c r="C23" s="918" t="s">
        <v>505</v>
      </c>
      <c r="D23" s="657"/>
    </row>
    <row r="24" spans="1:4">
      <c r="A24" s="917" t="s">
        <v>503</v>
      </c>
      <c r="B24" s="657"/>
      <c r="C24" s="918" t="s">
        <v>506</v>
      </c>
      <c r="D24" s="657"/>
    </row>
    <row r="27" spans="1:4">
      <c r="A27" s="1281" t="s">
        <v>713</v>
      </c>
      <c r="B27" s="1281"/>
    </row>
    <row r="28" spans="1:4">
      <c r="A28" s="919" t="s">
        <v>419</v>
      </c>
      <c r="B28" s="919" t="s">
        <v>420</v>
      </c>
    </row>
    <row r="29" spans="1:4">
      <c r="A29" s="920" t="s">
        <v>449</v>
      </c>
      <c r="B29" s="921" t="s">
        <v>179</v>
      </c>
    </row>
    <row r="30" spans="1:4" ht="26">
      <c r="A30" s="920" t="s">
        <v>455</v>
      </c>
      <c r="B30" s="920" t="s">
        <v>422</v>
      </c>
    </row>
    <row r="31" spans="1:4">
      <c r="A31" s="920" t="s">
        <v>336</v>
      </c>
      <c r="B31" s="920" t="s">
        <v>67</v>
      </c>
    </row>
    <row r="32" spans="1:4">
      <c r="A32" s="920" t="s">
        <v>423</v>
      </c>
      <c r="B32" s="922" t="s">
        <v>955</v>
      </c>
    </row>
    <row r="33" spans="1:2">
      <c r="A33" s="920" t="s">
        <v>150</v>
      </c>
      <c r="B33" s="920" t="s">
        <v>195</v>
      </c>
    </row>
    <row r="34" spans="1:2">
      <c r="A34" s="921" t="s">
        <v>435</v>
      </c>
      <c r="B34" s="923" t="s">
        <v>511</v>
      </c>
    </row>
    <row r="35" spans="1:2">
      <c r="A35" s="921" t="s">
        <v>450</v>
      </c>
      <c r="B35" s="922" t="s">
        <v>453</v>
      </c>
    </row>
    <row r="36" spans="1:2">
      <c r="A36" s="921" t="s">
        <v>451</v>
      </c>
      <c r="B36" s="921" t="s">
        <v>458</v>
      </c>
    </row>
    <row r="37" spans="1:2">
      <c r="A37" s="921" t="s">
        <v>954</v>
      </c>
      <c r="B37" s="921" t="s">
        <v>459</v>
      </c>
    </row>
    <row r="38" spans="1:2">
      <c r="A38" s="921" t="s">
        <v>452</v>
      </c>
      <c r="B38" s="921" t="s">
        <v>460</v>
      </c>
    </row>
    <row r="39" spans="1:2">
      <c r="A39" s="921" t="s">
        <v>953</v>
      </c>
      <c r="B39" s="921"/>
    </row>
    <row r="40" spans="1:2">
      <c r="A40" s="1282" t="s">
        <v>437</v>
      </c>
      <c r="B40" s="1282"/>
    </row>
    <row r="41" spans="1:2">
      <c r="A41" s="919" t="s">
        <v>419</v>
      </c>
      <c r="B41" s="919" t="s">
        <v>420</v>
      </c>
    </row>
    <row r="42" spans="1:2" ht="26">
      <c r="A42" s="920" t="s">
        <v>424</v>
      </c>
      <c r="B42" s="920" t="s">
        <v>421</v>
      </c>
    </row>
    <row r="43" spans="1:2" ht="26">
      <c r="A43" s="920" t="s">
        <v>455</v>
      </c>
      <c r="B43" s="920" t="s">
        <v>195</v>
      </c>
    </row>
    <row r="44" spans="1:2" ht="26">
      <c r="A44" s="920" t="s">
        <v>950</v>
      </c>
      <c r="B44" s="920" t="s">
        <v>508</v>
      </c>
    </row>
    <row r="45" spans="1:2">
      <c r="A45" s="920"/>
      <c r="B45" s="920" t="s">
        <v>67</v>
      </c>
    </row>
    <row r="46" spans="1:2" ht="39">
      <c r="A46" s="920" t="s">
        <v>951</v>
      </c>
      <c r="B46" s="922" t="s">
        <v>174</v>
      </c>
    </row>
    <row r="47" spans="1:2" ht="26">
      <c r="A47" s="920" t="s">
        <v>952</v>
      </c>
      <c r="B47" s="920" t="s">
        <v>175</v>
      </c>
    </row>
    <row r="48" spans="1:2">
      <c r="A48" s="921" t="s">
        <v>456</v>
      </c>
      <c r="B48" s="922" t="s">
        <v>178</v>
      </c>
    </row>
    <row r="49" spans="1:2" ht="26">
      <c r="A49" s="924" t="s">
        <v>457</v>
      </c>
      <c r="B49" s="925" t="s">
        <v>454</v>
      </c>
    </row>
    <row r="50" spans="1:2">
      <c r="A50" s="1280" t="s">
        <v>507</v>
      </c>
      <c r="B50" s="1280"/>
    </row>
    <row r="51" spans="1:2">
      <c r="A51" s="919" t="s">
        <v>419</v>
      </c>
      <c r="B51" s="919" t="s">
        <v>420</v>
      </c>
    </row>
    <row r="52" spans="1:2">
      <c r="A52" s="921" t="s">
        <v>509</v>
      </c>
      <c r="B52" s="920" t="s">
        <v>195</v>
      </c>
    </row>
    <row r="53" spans="1:2" ht="26">
      <c r="A53" s="920" t="s">
        <v>512</v>
      </c>
      <c r="B53" s="921" t="s">
        <v>421</v>
      </c>
    </row>
    <row r="54" spans="1:2">
      <c r="A54" s="926"/>
      <c r="B54" s="921" t="s">
        <v>510</v>
      </c>
    </row>
    <row r="55" spans="1:2">
      <c r="A55" s="926"/>
      <c r="B55" s="920" t="s">
        <v>511</v>
      </c>
    </row>
    <row r="56" spans="1:2">
      <c r="A56" s="926"/>
      <c r="B56" s="920" t="s">
        <v>67</v>
      </c>
    </row>
  </sheetData>
  <mergeCells count="10">
    <mergeCell ref="A50:B50"/>
    <mergeCell ref="A27:B27"/>
    <mergeCell ref="A40:B40"/>
    <mergeCell ref="A15:D15"/>
    <mergeCell ref="A21:D21"/>
    <mergeCell ref="A2:D2"/>
    <mergeCell ref="A8:A9"/>
    <mergeCell ref="B8:B9"/>
    <mergeCell ref="D8:D9"/>
    <mergeCell ref="A12:D1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W33"/>
  <sheetViews>
    <sheetView workbookViewId="0">
      <selection activeCell="A4" sqref="A4"/>
    </sheetView>
  </sheetViews>
  <sheetFormatPr defaultColWidth="8.90625" defaultRowHeight="13"/>
  <cols>
    <col min="1" max="1" width="24.90625" style="912" customWidth="1"/>
    <col min="2" max="2" width="26.54296875" style="912" customWidth="1"/>
    <col min="3" max="3" width="14.54296875" style="912" customWidth="1"/>
    <col min="4" max="4" width="14.90625" style="912" customWidth="1"/>
    <col min="5" max="5" width="30.08984375" style="912" customWidth="1"/>
    <col min="6" max="6" width="8.6328125" style="912" bestFit="1" customWidth="1"/>
    <col min="7" max="7" width="21.81640625" style="912" customWidth="1"/>
    <col min="8" max="8" width="17.1796875" style="912" bestFit="1" customWidth="1"/>
    <col min="9" max="9" width="9.453125" style="912" bestFit="1" customWidth="1"/>
    <col min="10" max="10" width="17.1796875" style="912" bestFit="1" customWidth="1"/>
    <col min="11" max="12" width="8.90625" style="912"/>
    <col min="13" max="13" width="19.90625" style="912" bestFit="1" customWidth="1"/>
    <col min="14" max="14" width="40.36328125" style="912" bestFit="1" customWidth="1"/>
    <col min="15" max="15" width="21.08984375" style="912" bestFit="1" customWidth="1"/>
    <col min="16" max="16" width="8.81640625" style="912" bestFit="1" customWidth="1"/>
    <col min="17" max="17" width="13.90625" style="912" bestFit="1" customWidth="1"/>
    <col min="18" max="18" width="8" style="912" bestFit="1" customWidth="1"/>
    <col min="19" max="19" width="14" style="912" bestFit="1" customWidth="1"/>
    <col min="20" max="20" width="14.81640625" style="912" bestFit="1" customWidth="1"/>
    <col min="21" max="21" width="11.36328125" style="912" customWidth="1"/>
    <col min="22" max="22" width="18.90625" style="912" bestFit="1" customWidth="1"/>
    <col min="23" max="23" width="7.54296875" style="912" bestFit="1" customWidth="1"/>
    <col min="24" max="16384" width="8.90625" style="912"/>
  </cols>
  <sheetData>
    <row r="1" spans="1:23" ht="39">
      <c r="A1" s="927" t="s">
        <v>583</v>
      </c>
      <c r="B1" s="928" t="s">
        <v>584</v>
      </c>
      <c r="C1" s="928" t="s">
        <v>585</v>
      </c>
      <c r="D1" s="928" t="s">
        <v>1430</v>
      </c>
      <c r="E1" s="928" t="s">
        <v>586</v>
      </c>
      <c r="G1" s="929" t="s">
        <v>583</v>
      </c>
      <c r="H1" s="929" t="s">
        <v>599</v>
      </c>
      <c r="I1" s="930" t="s">
        <v>600</v>
      </c>
      <c r="J1" s="929" t="s">
        <v>601</v>
      </c>
      <c r="M1" s="931" t="s">
        <v>603</v>
      </c>
      <c r="N1" s="931" t="s">
        <v>584</v>
      </c>
      <c r="O1" s="931" t="s">
        <v>604</v>
      </c>
    </row>
    <row r="2" spans="1:23" ht="26">
      <c r="A2" s="932" t="s">
        <v>67</v>
      </c>
      <c r="B2" s="932" t="s">
        <v>969</v>
      </c>
      <c r="C2" s="933" t="s">
        <v>587</v>
      </c>
      <c r="D2" s="934" t="s">
        <v>590</v>
      </c>
      <c r="E2" s="932" t="s">
        <v>588</v>
      </c>
      <c r="G2" s="935" t="s">
        <v>28</v>
      </c>
      <c r="H2" s="936">
        <v>106</v>
      </c>
      <c r="I2" s="936">
        <v>1</v>
      </c>
      <c r="J2" s="937" t="s">
        <v>590</v>
      </c>
      <c r="M2" s="938" t="s">
        <v>605</v>
      </c>
      <c r="N2" s="932" t="s">
        <v>969</v>
      </c>
      <c r="O2" s="938" t="s">
        <v>606</v>
      </c>
    </row>
    <row r="3" spans="1:23" ht="26">
      <c r="A3" s="932" t="s">
        <v>589</v>
      </c>
      <c r="B3" s="932" t="s">
        <v>969</v>
      </c>
      <c r="C3" s="933" t="s">
        <v>590</v>
      </c>
      <c r="D3" s="934" t="s">
        <v>590</v>
      </c>
      <c r="E3" s="932" t="s">
        <v>588</v>
      </c>
      <c r="G3" s="935" t="s">
        <v>513</v>
      </c>
      <c r="H3" s="936">
        <v>103</v>
      </c>
      <c r="I3" s="936">
        <v>1</v>
      </c>
      <c r="J3" s="937" t="s">
        <v>590</v>
      </c>
      <c r="M3" s="935" t="s">
        <v>589</v>
      </c>
      <c r="N3" s="932" t="s">
        <v>969</v>
      </c>
      <c r="O3" s="938" t="s">
        <v>606</v>
      </c>
    </row>
    <row r="4" spans="1:23" ht="26">
      <c r="A4" s="932" t="s">
        <v>197</v>
      </c>
      <c r="B4" s="932" t="s">
        <v>970</v>
      </c>
      <c r="C4" s="933" t="s">
        <v>587</v>
      </c>
      <c r="D4" s="934" t="s">
        <v>590</v>
      </c>
      <c r="E4" s="932" t="s">
        <v>588</v>
      </c>
      <c r="G4" s="935" t="s">
        <v>29</v>
      </c>
      <c r="H4" s="936">
        <v>102</v>
      </c>
      <c r="I4" s="936">
        <v>1</v>
      </c>
      <c r="J4" s="937" t="s">
        <v>590</v>
      </c>
      <c r="M4" s="938" t="s">
        <v>197</v>
      </c>
      <c r="N4" s="932" t="s">
        <v>970</v>
      </c>
      <c r="O4" s="938" t="s">
        <v>609</v>
      </c>
    </row>
    <row r="5" spans="1:23">
      <c r="A5" s="932" t="s">
        <v>591</v>
      </c>
      <c r="B5" s="932" t="s">
        <v>971</v>
      </c>
      <c r="C5" s="933" t="s">
        <v>590</v>
      </c>
      <c r="D5" s="933" t="s">
        <v>587</v>
      </c>
      <c r="E5" s="932" t="s">
        <v>592</v>
      </c>
      <c r="G5" s="935" t="s">
        <v>1431</v>
      </c>
      <c r="H5" s="936">
        <v>98</v>
      </c>
      <c r="I5" s="936">
        <v>1</v>
      </c>
      <c r="J5" s="937" t="s">
        <v>590</v>
      </c>
      <c r="M5" s="938" t="s">
        <v>607</v>
      </c>
      <c r="N5" s="932" t="s">
        <v>971</v>
      </c>
      <c r="O5" s="938" t="s">
        <v>606</v>
      </c>
    </row>
    <row r="6" spans="1:23">
      <c r="A6" s="932" t="s">
        <v>317</v>
      </c>
      <c r="B6" s="932" t="s">
        <v>972</v>
      </c>
      <c r="C6" s="939" t="s">
        <v>590</v>
      </c>
      <c r="D6" s="939" t="s">
        <v>590</v>
      </c>
      <c r="E6" s="940" t="s">
        <v>593</v>
      </c>
      <c r="G6" s="935" t="s">
        <v>638</v>
      </c>
      <c r="H6" s="936">
        <v>93</v>
      </c>
      <c r="I6" s="936">
        <v>1</v>
      </c>
      <c r="J6" s="937" t="s">
        <v>590</v>
      </c>
      <c r="M6" s="938" t="s">
        <v>422</v>
      </c>
      <c r="N6" s="932" t="s">
        <v>972</v>
      </c>
      <c r="O6" s="938" t="s">
        <v>608</v>
      </c>
    </row>
    <row r="7" spans="1:23" ht="26">
      <c r="A7" s="932" t="s">
        <v>594</v>
      </c>
      <c r="B7" s="941" t="s">
        <v>595</v>
      </c>
      <c r="C7" s="942" t="s">
        <v>590</v>
      </c>
      <c r="D7" s="942"/>
      <c r="E7" s="935" t="s">
        <v>596</v>
      </c>
      <c r="G7" s="1283" t="s">
        <v>602</v>
      </c>
      <c r="H7" s="1283"/>
      <c r="I7" s="1283"/>
      <c r="J7" s="1283"/>
      <c r="M7" s="935" t="s">
        <v>594</v>
      </c>
      <c r="N7" s="941" t="s">
        <v>595</v>
      </c>
      <c r="O7" s="943" t="s">
        <v>610</v>
      </c>
    </row>
    <row r="8" spans="1:23">
      <c r="A8" s="932" t="s">
        <v>1432</v>
      </c>
      <c r="B8" s="941" t="s">
        <v>597</v>
      </c>
      <c r="C8" s="942" t="s">
        <v>590</v>
      </c>
      <c r="D8" s="942"/>
      <c r="E8" s="935" t="s">
        <v>598</v>
      </c>
      <c r="M8" s="935" t="s">
        <v>1432</v>
      </c>
      <c r="N8" s="941" t="s">
        <v>597</v>
      </c>
      <c r="O8" s="938" t="s">
        <v>611</v>
      </c>
    </row>
    <row r="12" spans="1:23">
      <c r="A12" s="944" t="s">
        <v>582</v>
      </c>
    </row>
    <row r="13" spans="1:23">
      <c r="M13" s="1284" t="s">
        <v>1041</v>
      </c>
      <c r="N13" s="1284"/>
      <c r="O13" s="1284"/>
      <c r="P13" s="1284"/>
      <c r="Q13" s="1284" t="s">
        <v>1042</v>
      </c>
      <c r="R13" s="1284"/>
      <c r="S13" s="1284"/>
    </row>
    <row r="14" spans="1:23">
      <c r="M14" s="931" t="s">
        <v>603</v>
      </c>
      <c r="N14" s="931" t="s">
        <v>584</v>
      </c>
      <c r="O14" s="931" t="s">
        <v>974</v>
      </c>
      <c r="P14" s="931" t="s">
        <v>1040</v>
      </c>
      <c r="Q14" s="931" t="s">
        <v>584</v>
      </c>
      <c r="R14" s="931" t="s">
        <v>1045</v>
      </c>
      <c r="S14" s="889" t="s">
        <v>6</v>
      </c>
      <c r="T14" s="931" t="s">
        <v>1053</v>
      </c>
      <c r="V14" s="945" t="s">
        <v>1054</v>
      </c>
      <c r="W14" s="945"/>
    </row>
    <row r="15" spans="1:23">
      <c r="M15" s="938" t="s">
        <v>605</v>
      </c>
      <c r="N15" s="932" t="s">
        <v>969</v>
      </c>
      <c r="O15" s="946" t="s">
        <v>609</v>
      </c>
      <c r="P15" s="947">
        <v>8</v>
      </c>
      <c r="Q15" s="657" t="s">
        <v>1043</v>
      </c>
      <c r="R15" s="948">
        <v>0.01</v>
      </c>
      <c r="S15" s="657"/>
      <c r="T15" s="949" t="s">
        <v>28</v>
      </c>
      <c r="V15" s="945" t="s">
        <v>9</v>
      </c>
      <c r="W15" s="945" t="s">
        <v>673</v>
      </c>
    </row>
    <row r="16" spans="1:23" ht="26">
      <c r="A16" s="927" t="s">
        <v>613</v>
      </c>
      <c r="B16" s="927" t="s">
        <v>590</v>
      </c>
      <c r="C16" s="927" t="s">
        <v>587</v>
      </c>
      <c r="D16" s="927"/>
      <c r="E16" s="928" t="s">
        <v>614</v>
      </c>
      <c r="M16" s="935" t="s">
        <v>589</v>
      </c>
      <c r="N16" s="932" t="s">
        <v>969</v>
      </c>
      <c r="O16" s="946" t="s">
        <v>609</v>
      </c>
      <c r="P16" s="947">
        <v>8</v>
      </c>
      <c r="Q16" s="657"/>
      <c r="R16" s="657"/>
      <c r="S16" s="657"/>
      <c r="T16" s="657"/>
      <c r="V16" s="945" t="s">
        <v>317</v>
      </c>
      <c r="W16" s="945" t="s">
        <v>1056</v>
      </c>
    </row>
    <row r="17" spans="1:23" ht="26">
      <c r="A17" s="932" t="s">
        <v>615</v>
      </c>
      <c r="B17" s="933"/>
      <c r="C17" s="950"/>
      <c r="D17" s="950"/>
      <c r="E17" s="950"/>
      <c r="M17" s="938" t="s">
        <v>197</v>
      </c>
      <c r="N17" s="932" t="s">
        <v>970</v>
      </c>
      <c r="O17" s="946" t="s">
        <v>973</v>
      </c>
      <c r="P17" s="947">
        <v>42</v>
      </c>
      <c r="Q17" s="657" t="s">
        <v>1044</v>
      </c>
      <c r="R17" s="951">
        <v>0.1</v>
      </c>
      <c r="S17" s="657" t="s">
        <v>1048</v>
      </c>
      <c r="T17" s="949" t="s">
        <v>29</v>
      </c>
      <c r="V17" s="945" t="s">
        <v>1057</v>
      </c>
      <c r="W17" s="945" t="s">
        <v>1058</v>
      </c>
    </row>
    <row r="18" spans="1:23" ht="26">
      <c r="A18" s="932" t="s">
        <v>616</v>
      </c>
      <c r="B18" s="933"/>
      <c r="C18" s="950"/>
      <c r="D18" s="950"/>
      <c r="E18" s="950"/>
      <c r="M18" s="938" t="s">
        <v>607</v>
      </c>
      <c r="N18" s="932" t="s">
        <v>971</v>
      </c>
      <c r="O18" s="946" t="s">
        <v>609</v>
      </c>
      <c r="P18" s="947">
        <v>8</v>
      </c>
      <c r="Q18" s="657" t="s">
        <v>1044</v>
      </c>
      <c r="R18" s="948">
        <v>0.02</v>
      </c>
      <c r="S18" s="657" t="s">
        <v>1049</v>
      </c>
      <c r="T18" s="949" t="s">
        <v>1050</v>
      </c>
      <c r="V18" s="945" t="s">
        <v>1059</v>
      </c>
      <c r="W18" s="945" t="s">
        <v>1060</v>
      </c>
    </row>
    <row r="19" spans="1:23" ht="26">
      <c r="A19" s="932" t="s">
        <v>617</v>
      </c>
      <c r="B19" s="933"/>
      <c r="C19" s="950"/>
      <c r="D19" s="950"/>
      <c r="E19" s="950"/>
      <c r="M19" s="938" t="s">
        <v>422</v>
      </c>
      <c r="N19" s="932" t="s">
        <v>972</v>
      </c>
      <c r="O19" s="946" t="s">
        <v>975</v>
      </c>
      <c r="P19" s="947">
        <v>35</v>
      </c>
      <c r="Q19" s="657" t="s">
        <v>1046</v>
      </c>
      <c r="R19" s="948">
        <v>0.03</v>
      </c>
      <c r="S19" s="657"/>
      <c r="T19" s="949" t="s">
        <v>638</v>
      </c>
      <c r="V19" s="945" t="s">
        <v>1061</v>
      </c>
      <c r="W19" s="945" t="s">
        <v>1058</v>
      </c>
    </row>
    <row r="20" spans="1:23" ht="26">
      <c r="A20" s="932" t="s">
        <v>618</v>
      </c>
      <c r="B20" s="933"/>
      <c r="C20" s="950"/>
      <c r="D20" s="950"/>
      <c r="E20" s="950"/>
      <c r="M20" s="935" t="s">
        <v>594</v>
      </c>
      <c r="N20" s="941" t="s">
        <v>595</v>
      </c>
      <c r="O20" s="943" t="s">
        <v>610</v>
      </c>
      <c r="P20" s="657"/>
      <c r="Q20" s="657" t="s">
        <v>1047</v>
      </c>
      <c r="R20" s="952">
        <v>5</v>
      </c>
      <c r="S20" s="657"/>
      <c r="T20" s="657"/>
      <c r="V20" s="945" t="s">
        <v>1062</v>
      </c>
      <c r="W20" s="945" t="s">
        <v>1063</v>
      </c>
    </row>
    <row r="21" spans="1:23" ht="26">
      <c r="A21" s="932" t="s">
        <v>619</v>
      </c>
      <c r="B21" s="933"/>
      <c r="C21" s="950"/>
      <c r="D21" s="950"/>
      <c r="E21" s="950"/>
      <c r="M21" s="953" t="s">
        <v>1432</v>
      </c>
      <c r="N21" s="954" t="s">
        <v>597</v>
      </c>
      <c r="O21" s="955" t="s">
        <v>611</v>
      </c>
      <c r="P21" s="956"/>
      <c r="Q21" s="956"/>
      <c r="R21" s="956"/>
      <c r="S21" s="956"/>
      <c r="T21" s="657"/>
      <c r="V21" s="945" t="s">
        <v>197</v>
      </c>
      <c r="W21" s="945" t="s">
        <v>1060</v>
      </c>
    </row>
    <row r="22" spans="1:23" ht="26">
      <c r="A22" s="932" t="s">
        <v>612</v>
      </c>
      <c r="B22" s="933"/>
      <c r="C22" s="950"/>
      <c r="D22" s="950"/>
      <c r="E22" s="950"/>
      <c r="M22" s="957" t="s">
        <v>976</v>
      </c>
      <c r="N22" s="935" t="s">
        <v>1044</v>
      </c>
      <c r="O22" s="657"/>
      <c r="P22" s="657">
        <v>5</v>
      </c>
      <c r="Q22" s="657" t="s">
        <v>1044</v>
      </c>
      <c r="R22" s="951">
        <v>0.1</v>
      </c>
      <c r="S22" s="657"/>
      <c r="T22" s="949" t="s">
        <v>1051</v>
      </c>
      <c r="V22" s="945" t="s">
        <v>126</v>
      </c>
      <c r="W22" s="945" t="s">
        <v>1063</v>
      </c>
    </row>
    <row r="23" spans="1:23">
      <c r="M23" s="943" t="s">
        <v>1054</v>
      </c>
      <c r="N23" s="657" t="s">
        <v>1055</v>
      </c>
      <c r="O23" s="657"/>
      <c r="P23" s="657"/>
      <c r="Q23" s="657"/>
      <c r="R23" s="657"/>
      <c r="S23" s="657"/>
      <c r="T23" s="949" t="s">
        <v>1052</v>
      </c>
      <c r="V23" s="945" t="s">
        <v>1064</v>
      </c>
      <c r="W23" s="945" t="s">
        <v>1060</v>
      </c>
    </row>
    <row r="26" spans="1:23">
      <c r="A26" s="958" t="s">
        <v>957</v>
      </c>
      <c r="B26" s="959"/>
      <c r="C26" s="959"/>
      <c r="D26" s="959"/>
      <c r="E26" s="959"/>
      <c r="F26" s="959"/>
      <c r="G26" s="959"/>
      <c r="H26" s="959"/>
    </row>
    <row r="27" spans="1:23" ht="39">
      <c r="A27" s="927" t="s">
        <v>583</v>
      </c>
      <c r="B27" s="928" t="s">
        <v>584</v>
      </c>
      <c r="C27" s="928" t="s">
        <v>585</v>
      </c>
      <c r="D27" s="928"/>
      <c r="E27" s="928" t="s">
        <v>1430</v>
      </c>
      <c r="F27" s="928" t="s">
        <v>958</v>
      </c>
      <c r="G27" s="927" t="s">
        <v>959</v>
      </c>
      <c r="H27" s="959"/>
    </row>
    <row r="28" spans="1:23" ht="39">
      <c r="A28" s="932" t="s">
        <v>960</v>
      </c>
      <c r="B28" s="932" t="s">
        <v>961</v>
      </c>
      <c r="C28" s="934" t="s">
        <v>587</v>
      </c>
      <c r="D28" s="934"/>
      <c r="E28" s="934" t="s">
        <v>590</v>
      </c>
      <c r="F28" s="960">
        <v>41627</v>
      </c>
      <c r="G28" s="961" t="s">
        <v>962</v>
      </c>
      <c r="H28" s="959"/>
    </row>
    <row r="29" spans="1:23" ht="39">
      <c r="A29" s="932" t="s">
        <v>589</v>
      </c>
      <c r="B29" s="932" t="s">
        <v>961</v>
      </c>
      <c r="C29" s="934" t="s">
        <v>590</v>
      </c>
      <c r="D29" s="934"/>
      <c r="E29" s="934" t="s">
        <v>590</v>
      </c>
      <c r="F29" s="960">
        <v>41629</v>
      </c>
      <c r="G29" s="933" t="s">
        <v>963</v>
      </c>
      <c r="H29" s="959"/>
    </row>
    <row r="30" spans="1:23" ht="39">
      <c r="A30" s="961" t="s">
        <v>197</v>
      </c>
      <c r="B30" s="932" t="s">
        <v>964</v>
      </c>
      <c r="C30" s="934" t="s">
        <v>587</v>
      </c>
      <c r="D30" s="934"/>
      <c r="E30" s="934" t="s">
        <v>590</v>
      </c>
      <c r="F30" s="960">
        <v>41627</v>
      </c>
      <c r="G30" s="961" t="s">
        <v>962</v>
      </c>
      <c r="H30" s="959"/>
    </row>
    <row r="31" spans="1:23" ht="26">
      <c r="A31" s="932" t="s">
        <v>591</v>
      </c>
      <c r="B31" s="932" t="s">
        <v>965</v>
      </c>
      <c r="C31" s="933" t="s">
        <v>590</v>
      </c>
      <c r="D31" s="933"/>
      <c r="E31" s="933" t="s">
        <v>587</v>
      </c>
      <c r="F31" s="962">
        <v>41626</v>
      </c>
      <c r="G31" s="932" t="s">
        <v>966</v>
      </c>
      <c r="H31" s="959"/>
    </row>
    <row r="32" spans="1:23" ht="26">
      <c r="A32" s="932" t="s">
        <v>317</v>
      </c>
      <c r="B32" s="932" t="s">
        <v>967</v>
      </c>
      <c r="C32" s="933" t="s">
        <v>587</v>
      </c>
      <c r="D32" s="933"/>
      <c r="E32" s="933" t="s">
        <v>590</v>
      </c>
      <c r="F32" s="962">
        <v>41625</v>
      </c>
      <c r="G32" s="932" t="s">
        <v>962</v>
      </c>
      <c r="H32" s="959"/>
    </row>
    <row r="33" spans="1:8">
      <c r="A33" s="944" t="s">
        <v>968</v>
      </c>
      <c r="B33" s="959"/>
      <c r="C33" s="959"/>
      <c r="D33" s="959"/>
      <c r="E33" s="959"/>
      <c r="F33" s="959"/>
      <c r="G33" s="959"/>
      <c r="H33" s="959"/>
    </row>
  </sheetData>
  <mergeCells count="3">
    <mergeCell ref="G7:J7"/>
    <mergeCell ref="M13:P13"/>
    <mergeCell ref="Q13:S1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fitToPage="1"/>
  </sheetPr>
  <dimension ref="A1:S124"/>
  <sheetViews>
    <sheetView zoomScaleNormal="100" workbookViewId="0">
      <selection activeCell="L30" sqref="L30"/>
    </sheetView>
  </sheetViews>
  <sheetFormatPr defaultColWidth="9.08984375" defaultRowHeight="14.25" customHeight="1"/>
  <cols>
    <col min="1" max="1" width="19" style="17" customWidth="1"/>
    <col min="2" max="2" width="10.08984375" style="17" customWidth="1"/>
    <col min="3" max="3" width="7.08984375" style="17" customWidth="1"/>
    <col min="4" max="4" width="10.453125" style="17" customWidth="1"/>
    <col min="5" max="5" width="8.6328125" style="17" customWidth="1"/>
    <col min="6" max="6" width="10.453125" style="17" customWidth="1"/>
    <col min="7" max="7" width="11.08984375" style="17" customWidth="1"/>
    <col min="8" max="8" width="10.90625" style="17" customWidth="1"/>
    <col min="9" max="9" width="18.453125" style="17" customWidth="1"/>
    <col min="10" max="11" width="9.08984375" style="17"/>
    <col min="12" max="12" width="19.36328125" style="17" customWidth="1"/>
    <col min="13" max="18" width="9.08984375" style="17"/>
    <col min="19" max="19" width="11.36328125" style="17" customWidth="1"/>
    <col min="20" max="16384" width="9.08984375" style="17"/>
  </cols>
  <sheetData>
    <row r="1" spans="1:19" ht="14.25" customHeight="1">
      <c r="A1" s="1086" t="s">
        <v>1189</v>
      </c>
      <c r="B1" s="1086"/>
      <c r="C1" s="1086"/>
      <c r="D1" s="1086"/>
      <c r="E1" s="1086"/>
      <c r="F1" s="1086"/>
    </row>
    <row r="2" spans="1:19" ht="14.25" customHeight="1">
      <c r="A2" s="1" t="s">
        <v>144</v>
      </c>
      <c r="B2" s="297">
        <v>42009</v>
      </c>
      <c r="L2" s="625" t="s">
        <v>144</v>
      </c>
      <c r="M2" s="624">
        <v>41918</v>
      </c>
      <c r="N2" s="198"/>
      <c r="O2" s="1221"/>
      <c r="P2" s="1221"/>
      <c r="Q2" s="198"/>
      <c r="R2" s="198"/>
      <c r="S2" s="198"/>
    </row>
    <row r="3" spans="1:19" ht="14.25" customHeight="1">
      <c r="A3" s="88" t="s">
        <v>10</v>
      </c>
      <c r="B3" s="88" t="s">
        <v>146</v>
      </c>
      <c r="C3" s="88" t="s">
        <v>147</v>
      </c>
      <c r="D3" s="88" t="s">
        <v>148</v>
      </c>
      <c r="E3" s="88" t="s">
        <v>149</v>
      </c>
      <c r="F3" s="88" t="s">
        <v>150</v>
      </c>
      <c r="G3" s="88" t="s">
        <v>861</v>
      </c>
      <c r="H3" s="621">
        <v>1940</v>
      </c>
      <c r="L3" s="206" t="s">
        <v>289</v>
      </c>
      <c r="M3" s="615" t="s">
        <v>146</v>
      </c>
      <c r="N3" s="615" t="s">
        <v>147</v>
      </c>
      <c r="O3" s="615" t="s">
        <v>148</v>
      </c>
      <c r="P3" s="615" t="s">
        <v>149</v>
      </c>
      <c r="Q3" s="615" t="s">
        <v>150</v>
      </c>
      <c r="R3" s="206" t="s">
        <v>160</v>
      </c>
      <c r="S3" s="206" t="s">
        <v>170</v>
      </c>
    </row>
    <row r="4" spans="1:19" ht="14.25" customHeight="1">
      <c r="A4" s="55" t="s">
        <v>186</v>
      </c>
      <c r="B4" s="97"/>
      <c r="C4" s="236"/>
      <c r="D4" s="236"/>
      <c r="E4" s="236"/>
      <c r="F4" s="236"/>
      <c r="G4" s="154"/>
      <c r="L4" s="207" t="s">
        <v>274</v>
      </c>
      <c r="M4" s="208"/>
      <c r="N4" s="292"/>
      <c r="O4" s="593"/>
      <c r="P4" s="593"/>
      <c r="Q4" s="348"/>
      <c r="R4" s="209"/>
      <c r="S4" s="210"/>
    </row>
    <row r="5" spans="1:19" ht="14.25" customHeight="1">
      <c r="A5" s="55" t="s">
        <v>187</v>
      </c>
      <c r="B5" s="97"/>
      <c r="C5" s="236"/>
      <c r="D5" s="236"/>
      <c r="E5" s="236"/>
      <c r="F5" s="236"/>
      <c r="G5" s="154"/>
      <c r="L5" s="207" t="s">
        <v>151</v>
      </c>
      <c r="M5" s="210"/>
      <c r="N5" s="292"/>
      <c r="O5" s="593"/>
      <c r="P5" s="593"/>
      <c r="Q5" s="348"/>
      <c r="R5" s="211"/>
      <c r="S5" s="617" t="s">
        <v>291</v>
      </c>
    </row>
    <row r="6" spans="1:19" ht="14.25" customHeight="1">
      <c r="A6" s="55" t="s">
        <v>188</v>
      </c>
      <c r="B6" s="97"/>
      <c r="C6" s="236"/>
      <c r="D6" s="236"/>
      <c r="E6" s="236"/>
      <c r="F6" s="236"/>
      <c r="G6" s="154"/>
      <c r="L6" s="207" t="s">
        <v>275</v>
      </c>
      <c r="M6" s="210"/>
      <c r="N6" s="292"/>
      <c r="O6" s="593"/>
      <c r="P6" s="593"/>
      <c r="Q6" s="348"/>
      <c r="R6" s="211"/>
      <c r="S6" s="617" t="s">
        <v>281</v>
      </c>
    </row>
    <row r="7" spans="1:19" ht="14.25" customHeight="1">
      <c r="A7" s="55" t="s">
        <v>183</v>
      </c>
      <c r="B7" s="104" t="s">
        <v>189</v>
      </c>
      <c r="C7" s="151"/>
      <c r="D7" s="151"/>
      <c r="E7" s="151"/>
      <c r="F7" s="151"/>
      <c r="G7" s="88" t="s">
        <v>160</v>
      </c>
      <c r="H7" s="88" t="s">
        <v>170</v>
      </c>
      <c r="L7" s="207" t="s">
        <v>152</v>
      </c>
      <c r="M7" s="210"/>
      <c r="N7" s="292"/>
      <c r="O7" s="593"/>
      <c r="P7" s="593"/>
      <c r="Q7" s="348"/>
      <c r="R7" s="211"/>
      <c r="S7" s="617" t="s">
        <v>292</v>
      </c>
    </row>
    <row r="8" spans="1:19" ht="14.25" customHeight="1">
      <c r="A8" s="236" t="s">
        <v>274</v>
      </c>
      <c r="B8" s="84"/>
      <c r="C8" s="236"/>
      <c r="D8" s="236"/>
      <c r="E8" s="236"/>
      <c r="F8" s="236"/>
      <c r="G8" s="240"/>
      <c r="H8" s="196"/>
      <c r="L8" s="207" t="s">
        <v>276</v>
      </c>
      <c r="M8" s="210"/>
      <c r="N8" s="292"/>
      <c r="O8" s="593"/>
      <c r="P8" s="593"/>
      <c r="Q8" s="348"/>
      <c r="R8" s="211"/>
      <c r="S8" s="617" t="s">
        <v>293</v>
      </c>
    </row>
    <row r="9" spans="1:19" ht="14.25" customHeight="1">
      <c r="A9" s="236" t="s">
        <v>151</v>
      </c>
      <c r="B9" s="84"/>
      <c r="C9" s="236"/>
      <c r="D9" s="236"/>
      <c r="E9" s="236"/>
      <c r="F9" s="236"/>
      <c r="G9" s="154"/>
      <c r="L9" s="207" t="s">
        <v>153</v>
      </c>
      <c r="M9" s="210"/>
      <c r="N9" s="292"/>
      <c r="O9" s="593"/>
      <c r="P9" s="593"/>
      <c r="Q9" s="348"/>
      <c r="R9" s="1285" t="s">
        <v>983</v>
      </c>
      <c r="S9" s="1286"/>
    </row>
    <row r="10" spans="1:19" ht="14.25" customHeight="1">
      <c r="A10" s="236" t="s">
        <v>275</v>
      </c>
      <c r="B10" s="84"/>
      <c r="C10" s="236"/>
      <c r="D10" s="236"/>
      <c r="E10" s="236"/>
      <c r="F10" s="236"/>
      <c r="G10" s="154"/>
      <c r="L10" s="207" t="s">
        <v>277</v>
      </c>
      <c r="M10" s="210"/>
      <c r="N10" s="292"/>
      <c r="O10" s="593"/>
      <c r="P10" s="593"/>
      <c r="Q10" s="348"/>
      <c r="R10" s="623" t="s">
        <v>984</v>
      </c>
      <c r="S10" s="198"/>
    </row>
    <row r="11" spans="1:19" ht="14.25" customHeight="1">
      <c r="A11" s="236" t="s">
        <v>152</v>
      </c>
      <c r="B11" s="84"/>
      <c r="C11" s="236"/>
      <c r="D11" s="236"/>
      <c r="E11" s="236"/>
      <c r="F11" s="236"/>
      <c r="G11" s="622" t="s">
        <v>656</v>
      </c>
      <c r="H11" s="746" t="s">
        <v>1187</v>
      </c>
      <c r="L11" s="207" t="s">
        <v>154</v>
      </c>
      <c r="M11" s="210"/>
      <c r="N11" s="292"/>
      <c r="O11" s="593"/>
      <c r="P11" s="593"/>
      <c r="Q11" s="348"/>
      <c r="R11" s="623" t="s">
        <v>985</v>
      </c>
      <c r="S11" s="198"/>
    </row>
    <row r="12" spans="1:19" ht="14.25" customHeight="1">
      <c r="A12" s="236" t="s">
        <v>276</v>
      </c>
      <c r="B12" s="84"/>
      <c r="C12" s="236"/>
      <c r="D12" s="236"/>
      <c r="E12" s="236"/>
      <c r="F12" s="236"/>
      <c r="G12" s="622" t="s">
        <v>623</v>
      </c>
      <c r="H12" s="746">
        <v>6.44</v>
      </c>
      <c r="L12" s="207" t="s">
        <v>155</v>
      </c>
      <c r="M12" s="210"/>
      <c r="N12" s="593"/>
      <c r="O12" s="593"/>
      <c r="P12" s="593"/>
      <c r="Q12" s="348"/>
      <c r="R12" s="211"/>
      <c r="S12" s="198"/>
    </row>
    <row r="13" spans="1:19" ht="14.25" customHeight="1">
      <c r="A13" s="236" t="s">
        <v>153</v>
      </c>
      <c r="B13" s="84"/>
      <c r="C13" s="236"/>
      <c r="D13" s="236"/>
      <c r="E13" s="236"/>
      <c r="F13" s="236"/>
      <c r="G13" s="622" t="s">
        <v>980</v>
      </c>
      <c r="H13" s="746" t="s">
        <v>1185</v>
      </c>
      <c r="L13" s="207" t="s">
        <v>156</v>
      </c>
      <c r="M13" s="210"/>
      <c r="N13" s="593"/>
      <c r="O13" s="212"/>
      <c r="P13" s="593"/>
      <c r="Q13" s="510"/>
      <c r="R13" s="622" t="s">
        <v>656</v>
      </c>
      <c r="S13" s="650">
        <v>32</v>
      </c>
    </row>
    <row r="14" spans="1:19" ht="14.25" customHeight="1">
      <c r="A14" s="236" t="s">
        <v>277</v>
      </c>
      <c r="B14" s="84"/>
      <c r="C14" s="236"/>
      <c r="D14" s="236"/>
      <c r="E14" s="236"/>
      <c r="F14" s="236"/>
      <c r="G14" s="622" t="s">
        <v>981</v>
      </c>
      <c r="H14" s="259">
        <v>1940</v>
      </c>
      <c r="R14" s="622" t="s">
        <v>623</v>
      </c>
      <c r="S14" s="650">
        <v>37</v>
      </c>
    </row>
    <row r="15" spans="1:19" ht="14.25" customHeight="1">
      <c r="A15" s="236" t="s">
        <v>154</v>
      </c>
      <c r="B15" s="84"/>
      <c r="C15" s="236"/>
      <c r="D15" s="236"/>
      <c r="E15" s="236"/>
      <c r="F15" s="236"/>
      <c r="G15" s="622" t="s">
        <v>982</v>
      </c>
      <c r="H15" s="259">
        <v>18.600000000000001</v>
      </c>
      <c r="L15" s="626" t="s">
        <v>986</v>
      </c>
      <c r="M15" s="1287" t="s">
        <v>987</v>
      </c>
      <c r="N15" s="1287"/>
      <c r="O15" s="1287"/>
      <c r="P15" s="1287"/>
      <c r="Q15" s="1287"/>
      <c r="R15" s="622" t="s">
        <v>980</v>
      </c>
      <c r="S15" s="650"/>
    </row>
    <row r="16" spans="1:19" ht="14.25" customHeight="1">
      <c r="A16" s="236" t="s">
        <v>155</v>
      </c>
      <c r="B16" s="97"/>
      <c r="C16" s="236"/>
      <c r="D16" s="236"/>
      <c r="E16" s="236"/>
      <c r="F16" s="236"/>
      <c r="G16" s="622" t="s">
        <v>658</v>
      </c>
      <c r="H16" s="259">
        <v>27.9</v>
      </c>
      <c r="L16" s="244"/>
      <c r="M16" s="1288" t="s">
        <v>1011</v>
      </c>
      <c r="N16" s="1288"/>
      <c r="O16" s="1288"/>
      <c r="P16" s="1288"/>
      <c r="Q16" s="1288"/>
      <c r="R16" s="622" t="s">
        <v>981</v>
      </c>
      <c r="S16" s="650">
        <v>1952</v>
      </c>
    </row>
    <row r="17" spans="1:19" ht="14.25" customHeight="1">
      <c r="A17" s="236" t="s">
        <v>156</v>
      </c>
      <c r="B17" s="97"/>
      <c r="C17" s="236"/>
      <c r="D17" s="236"/>
      <c r="E17" s="236"/>
      <c r="F17" s="236"/>
      <c r="G17" s="154"/>
      <c r="L17" s="627"/>
      <c r="M17" s="627"/>
      <c r="N17" s="627"/>
      <c r="O17" s="627"/>
      <c r="P17" s="627"/>
      <c r="Q17" s="627"/>
      <c r="R17" s="622" t="s">
        <v>982</v>
      </c>
      <c r="S17" s="650">
        <v>33</v>
      </c>
    </row>
    <row r="18" spans="1:19" ht="14.25" customHeight="1">
      <c r="A18" s="236" t="s">
        <v>157</v>
      </c>
      <c r="B18" s="97"/>
      <c r="C18" s="236"/>
      <c r="D18" s="236"/>
      <c r="E18" s="236"/>
      <c r="F18" s="236"/>
      <c r="G18" s="154"/>
      <c r="L18" s="244"/>
      <c r="M18" s="244"/>
      <c r="N18" s="244"/>
      <c r="O18" s="244"/>
      <c r="P18" s="244"/>
      <c r="Q18" s="244"/>
      <c r="R18" s="622" t="s">
        <v>658</v>
      </c>
      <c r="S18" s="650">
        <v>51.2</v>
      </c>
    </row>
    <row r="19" spans="1:19" ht="14.25" customHeight="1">
      <c r="A19" s="236" t="s">
        <v>158</v>
      </c>
      <c r="B19" s="97"/>
      <c r="C19" s="236"/>
      <c r="D19" s="236"/>
      <c r="E19" s="236"/>
      <c r="F19" s="236"/>
      <c r="G19" s="154"/>
    </row>
    <row r="20" spans="1:19" ht="14.25" customHeight="1">
      <c r="A20" s="236" t="s">
        <v>159</v>
      </c>
      <c r="B20" s="84"/>
      <c r="C20" s="236"/>
      <c r="D20" s="236"/>
      <c r="E20" s="236"/>
      <c r="F20" s="236"/>
      <c r="G20" s="154"/>
    </row>
    <row r="21" spans="1:19" ht="14.25" customHeight="1">
      <c r="A21" s="236" t="s">
        <v>181</v>
      </c>
      <c r="B21" s="84"/>
      <c r="C21" s="236"/>
      <c r="D21" s="236"/>
      <c r="E21" s="236"/>
      <c r="F21" s="236"/>
      <c r="G21" s="154"/>
    </row>
    <row r="22" spans="1:19" ht="14.25" customHeight="1">
      <c r="A22" s="236" t="s">
        <v>182</v>
      </c>
      <c r="B22" s="84"/>
      <c r="C22" s="236"/>
      <c r="D22" s="236"/>
      <c r="E22" s="236"/>
      <c r="F22" s="236"/>
      <c r="G22" s="154"/>
    </row>
    <row r="23" spans="1:19" ht="14.25" customHeight="1">
      <c r="A23" s="87"/>
      <c r="B23" s="340"/>
      <c r="C23" s="154"/>
      <c r="D23" s="154"/>
      <c r="E23" s="154"/>
      <c r="F23" s="154"/>
      <c r="G23" s="154"/>
    </row>
    <row r="24" spans="1:19" ht="14.25" customHeight="1">
      <c r="A24" s="336" t="s">
        <v>580</v>
      </c>
      <c r="B24" s="84" t="s">
        <v>633</v>
      </c>
      <c r="C24" s="84"/>
      <c r="D24" s="84"/>
      <c r="E24" s="84"/>
      <c r="F24" s="84"/>
      <c r="G24" s="84"/>
    </row>
    <row r="25" spans="1:19" ht="14.25" customHeight="1">
      <c r="A25" s="143" t="s">
        <v>581</v>
      </c>
      <c r="B25" s="84" t="s">
        <v>633</v>
      </c>
      <c r="C25" s="84"/>
      <c r="D25" s="84"/>
      <c r="E25" s="84"/>
      <c r="F25" s="84"/>
      <c r="G25" s="84"/>
    </row>
    <row r="26" spans="1:19" ht="14.25" customHeight="1">
      <c r="A26" s="1305" t="s">
        <v>1186</v>
      </c>
      <c r="B26" s="1305"/>
      <c r="C26" s="1305"/>
      <c r="D26" s="1305"/>
      <c r="E26" s="1305"/>
      <c r="F26" s="1305"/>
      <c r="G26" s="1305"/>
    </row>
    <row r="27" spans="1:19" ht="14.25" customHeight="1">
      <c r="A27" s="244"/>
      <c r="B27" s="244"/>
      <c r="C27" s="244"/>
      <c r="D27" s="244"/>
      <c r="E27" s="244"/>
      <c r="F27" s="244"/>
      <c r="G27" s="244"/>
    </row>
    <row r="28" spans="1:19" ht="14.25" customHeight="1">
      <c r="A28" s="244"/>
      <c r="B28" s="244"/>
      <c r="C28" s="244"/>
      <c r="D28" s="244"/>
      <c r="E28" s="244"/>
      <c r="F28" s="244"/>
      <c r="G28" s="244"/>
    </row>
    <row r="29" spans="1:19" ht="14.25" customHeight="1">
      <c r="A29" s="1306" t="s">
        <v>114</v>
      </c>
      <c r="B29" s="1306"/>
      <c r="C29" s="140" t="s">
        <v>167</v>
      </c>
      <c r="D29" s="1306" t="s">
        <v>117</v>
      </c>
      <c r="E29" s="1306"/>
      <c r="F29" s="55" t="s">
        <v>190</v>
      </c>
    </row>
    <row r="30" spans="1:19" ht="14.25" customHeight="1">
      <c r="A30" s="196" t="s">
        <v>146</v>
      </c>
      <c r="B30" s="245"/>
      <c r="C30" s="246"/>
      <c r="D30" s="196" t="s">
        <v>146</v>
      </c>
      <c r="E30" s="245"/>
      <c r="F30" s="599"/>
    </row>
    <row r="31" spans="1:19" ht="14.25" customHeight="1">
      <c r="A31" s="196" t="s">
        <v>161</v>
      </c>
      <c r="B31" s="247"/>
      <c r="C31" s="247"/>
      <c r="D31" s="195" t="s">
        <v>162</v>
      </c>
      <c r="E31" s="247"/>
      <c r="F31" s="247"/>
    </row>
    <row r="32" spans="1:19" ht="14.25" customHeight="1">
      <c r="A32" s="195" t="s">
        <v>162</v>
      </c>
      <c r="B32" s="1303"/>
      <c r="C32" s="1304"/>
      <c r="E32" s="1307" t="s">
        <v>1188</v>
      </c>
      <c r="F32" s="1307"/>
    </row>
    <row r="33" spans="1:8" ht="14.25" customHeight="1">
      <c r="A33" s="249" t="s">
        <v>163</v>
      </c>
      <c r="B33" s="249" t="s">
        <v>164</v>
      </c>
      <c r="C33" s="250" t="s">
        <v>165</v>
      </c>
      <c r="D33" s="1291" t="s">
        <v>21</v>
      </c>
      <c r="E33" s="1292"/>
      <c r="F33" s="1293"/>
    </row>
    <row r="34" spans="1:8" ht="14.25" customHeight="1">
      <c r="A34" s="368">
        <v>2</v>
      </c>
      <c r="B34" s="84"/>
      <c r="C34" s="200"/>
      <c r="D34" s="196" t="s">
        <v>146</v>
      </c>
      <c r="E34" s="245"/>
      <c r="F34" s="84"/>
    </row>
    <row r="35" spans="1:8" ht="14.25" customHeight="1">
      <c r="A35" s="368">
        <v>4</v>
      </c>
      <c r="B35" s="84"/>
      <c r="C35" s="200"/>
      <c r="D35" s="196" t="s">
        <v>161</v>
      </c>
      <c r="E35" s="140" t="s">
        <v>260</v>
      </c>
      <c r="F35" s="84">
        <v>18.600000000000001</v>
      </c>
    </row>
    <row r="36" spans="1:8" ht="14.25" customHeight="1">
      <c r="A36" s="368">
        <v>6</v>
      </c>
      <c r="B36" s="84"/>
      <c r="C36" s="200"/>
      <c r="D36" s="195" t="s">
        <v>711</v>
      </c>
      <c r="F36" s="248"/>
    </row>
    <row r="37" spans="1:8" ht="14.25" customHeight="1">
      <c r="A37" s="368">
        <v>8</v>
      </c>
      <c r="B37" s="84"/>
      <c r="C37" s="200"/>
      <c r="D37" s="249" t="s">
        <v>162</v>
      </c>
      <c r="E37" s="1294"/>
      <c r="F37" s="1295"/>
    </row>
    <row r="38" spans="1:8" ht="14.25" customHeight="1">
      <c r="A38" s="368">
        <v>10</v>
      </c>
      <c r="B38" s="84"/>
      <c r="C38" s="200"/>
      <c r="D38" s="649" t="s">
        <v>21</v>
      </c>
      <c r="E38" s="152"/>
      <c r="F38" s="1301" t="s">
        <v>284</v>
      </c>
      <c r="G38" s="1302"/>
    </row>
    <row r="39" spans="1:8" ht="14.25" customHeight="1">
      <c r="A39" s="368">
        <v>12</v>
      </c>
      <c r="B39" s="84"/>
      <c r="C39" s="200"/>
      <c r="D39" s="84"/>
      <c r="E39" s="251"/>
      <c r="F39" s="1296"/>
      <c r="G39" s="1297"/>
    </row>
    <row r="40" spans="1:8" ht="14.25" customHeight="1">
      <c r="A40" s="368">
        <v>14</v>
      </c>
      <c r="B40" s="84"/>
      <c r="C40" s="84"/>
      <c r="D40" s="1291" t="s">
        <v>171</v>
      </c>
      <c r="E40" s="1292"/>
      <c r="F40" s="1292"/>
      <c r="G40" s="1293"/>
    </row>
    <row r="41" spans="1:8" ht="14.25" customHeight="1">
      <c r="A41" s="368"/>
      <c r="B41" s="84"/>
      <c r="C41" s="84"/>
      <c r="D41" s="229"/>
      <c r="E41" s="251"/>
      <c r="F41" s="1296"/>
      <c r="G41" s="1297"/>
    </row>
    <row r="42" spans="1:8" ht="14.25" customHeight="1">
      <c r="A42" s="608"/>
      <c r="B42" s="84"/>
      <c r="C42" s="84"/>
      <c r="D42" s="1298" t="s">
        <v>172</v>
      </c>
      <c r="E42" s="1299"/>
      <c r="F42" s="1299"/>
      <c r="G42" s="1300"/>
    </row>
    <row r="43" spans="1:8" ht="14.25" customHeight="1">
      <c r="A43" s="608"/>
      <c r="B43" s="84"/>
      <c r="C43" s="84"/>
      <c r="D43" s="229"/>
      <c r="E43" s="251"/>
      <c r="F43" s="1296"/>
      <c r="G43" s="1297"/>
    </row>
    <row r="44" spans="1:8" ht="14.25" customHeight="1">
      <c r="A44" s="184"/>
      <c r="B44" s="1290"/>
      <c r="C44" s="1290"/>
      <c r="D44" s="1290"/>
      <c r="E44" s="1290"/>
      <c r="F44" s="1290"/>
      <c r="G44" s="238"/>
    </row>
    <row r="45" spans="1:8" ht="14.25" customHeight="1">
      <c r="A45" s="1" t="s">
        <v>184</v>
      </c>
      <c r="C45" s="17" t="s">
        <v>185</v>
      </c>
      <c r="D45" s="297">
        <v>42009</v>
      </c>
    </row>
    <row r="46" spans="1:8" ht="14.25" customHeight="1">
      <c r="A46" s="88" t="s">
        <v>191</v>
      </c>
      <c r="B46" s="237" t="s">
        <v>146</v>
      </c>
      <c r="C46" s="237" t="s">
        <v>147</v>
      </c>
      <c r="D46" s="237" t="s">
        <v>148</v>
      </c>
      <c r="E46" s="237" t="s">
        <v>149</v>
      </c>
      <c r="F46" s="237" t="s">
        <v>150</v>
      </c>
      <c r="G46" s="88" t="s">
        <v>160</v>
      </c>
      <c r="H46" s="88" t="s">
        <v>170</v>
      </c>
    </row>
    <row r="47" spans="1:8" ht="14.25" customHeight="1">
      <c r="A47" s="236" t="s">
        <v>274</v>
      </c>
      <c r="B47" s="84"/>
      <c r="C47" s="197"/>
      <c r="D47" s="197"/>
      <c r="E47" s="197"/>
      <c r="F47" s="197"/>
      <c r="G47" s="240"/>
      <c r="H47" s="84"/>
    </row>
    <row r="48" spans="1:8" ht="14.25" customHeight="1">
      <c r="A48" s="236" t="s">
        <v>151</v>
      </c>
      <c r="B48" s="84"/>
      <c r="C48" s="197"/>
      <c r="D48" s="197"/>
      <c r="E48" s="197"/>
      <c r="F48" s="197"/>
      <c r="G48" s="154"/>
    </row>
    <row r="49" spans="1:8" ht="14.25" customHeight="1">
      <c r="A49" s="236" t="s">
        <v>275</v>
      </c>
      <c r="B49" s="84"/>
      <c r="C49" s="197"/>
      <c r="D49" s="197"/>
      <c r="E49" s="197"/>
      <c r="F49" s="197"/>
      <c r="G49" s="154"/>
    </row>
    <row r="50" spans="1:8" ht="14.25" customHeight="1">
      <c r="A50" s="236" t="s">
        <v>152</v>
      </c>
      <c r="B50" s="84"/>
      <c r="C50" s="197"/>
      <c r="D50" s="197"/>
      <c r="E50" s="197"/>
      <c r="F50" s="197"/>
      <c r="G50" s="154"/>
    </row>
    <row r="51" spans="1:8" ht="14.25" customHeight="1">
      <c r="A51" s="236" t="s">
        <v>276</v>
      </c>
      <c r="B51" s="84"/>
      <c r="C51" s="197"/>
      <c r="D51" s="197"/>
      <c r="E51" s="197"/>
      <c r="F51" s="197"/>
      <c r="G51" s="154"/>
    </row>
    <row r="52" spans="1:8" ht="14.25" customHeight="1">
      <c r="A52" s="236" t="s">
        <v>153</v>
      </c>
      <c r="B52" s="84"/>
      <c r="C52" s="197"/>
      <c r="D52" s="197"/>
      <c r="E52" s="197"/>
      <c r="F52" s="197"/>
      <c r="G52" s="154"/>
    </row>
    <row r="53" spans="1:8" ht="14.25" customHeight="1">
      <c r="A53" s="236" t="s">
        <v>277</v>
      </c>
      <c r="B53" s="84"/>
      <c r="C53" s="197"/>
      <c r="D53" s="197"/>
      <c r="E53" s="197"/>
      <c r="F53" s="197"/>
      <c r="G53" s="154"/>
    </row>
    <row r="54" spans="1:8" ht="14.25" customHeight="1">
      <c r="A54" s="236" t="s">
        <v>154</v>
      </c>
      <c r="B54" s="84"/>
      <c r="C54" s="197"/>
      <c r="D54" s="197"/>
      <c r="E54" s="197"/>
      <c r="F54" s="197"/>
      <c r="G54" s="154"/>
    </row>
    <row r="55" spans="1:8" ht="14.25" customHeight="1">
      <c r="A55" s="236" t="s">
        <v>155</v>
      </c>
      <c r="B55" s="84"/>
      <c r="C55" s="197"/>
      <c r="D55" s="197"/>
      <c r="E55" s="197"/>
      <c r="F55" s="197"/>
      <c r="G55" s="154"/>
    </row>
    <row r="56" spans="1:8" ht="14.25" customHeight="1">
      <c r="A56" s="236" t="s">
        <v>156</v>
      </c>
      <c r="B56" s="84"/>
      <c r="C56" s="197"/>
      <c r="D56" s="197"/>
      <c r="E56" s="197"/>
      <c r="F56" s="197"/>
      <c r="G56" s="154"/>
    </row>
    <row r="57" spans="1:8" ht="14.25" customHeight="1">
      <c r="A57" s="236" t="s">
        <v>157</v>
      </c>
      <c r="B57" s="97"/>
      <c r="C57" s="197"/>
      <c r="D57" s="197"/>
      <c r="E57" s="197"/>
      <c r="F57" s="197"/>
      <c r="G57" s="154"/>
    </row>
    <row r="58" spans="1:8" ht="14.25" customHeight="1">
      <c r="A58" s="236" t="s">
        <v>158</v>
      </c>
      <c r="B58" s="97"/>
      <c r="C58" s="197"/>
      <c r="D58" s="197"/>
      <c r="E58" s="197"/>
      <c r="F58" s="197"/>
      <c r="G58" s="154"/>
    </row>
    <row r="59" spans="1:8" ht="14.25" customHeight="1">
      <c r="A59" s="84"/>
      <c r="B59" s="84"/>
      <c r="C59" s="84"/>
      <c r="D59" s="84"/>
      <c r="E59" s="84"/>
      <c r="F59" s="84"/>
    </row>
    <row r="60" spans="1:8" ht="14.25" customHeight="1">
      <c r="A60" s="88" t="s">
        <v>192</v>
      </c>
      <c r="B60" s="237" t="s">
        <v>146</v>
      </c>
      <c r="C60" s="237" t="s">
        <v>147</v>
      </c>
      <c r="D60" s="237" t="s">
        <v>148</v>
      </c>
      <c r="E60" s="237" t="s">
        <v>149</v>
      </c>
      <c r="F60" s="237" t="s">
        <v>150</v>
      </c>
      <c r="G60" s="88" t="s">
        <v>160</v>
      </c>
      <c r="H60" s="88" t="s">
        <v>170</v>
      </c>
    </row>
    <row r="61" spans="1:8" ht="14.25" customHeight="1">
      <c r="A61" s="236" t="s">
        <v>274</v>
      </c>
      <c r="B61" s="84"/>
      <c r="C61" s="197"/>
      <c r="D61" s="197"/>
      <c r="E61" s="197"/>
      <c r="F61" s="197"/>
      <c r="G61" s="240"/>
      <c r="H61" s="84"/>
    </row>
    <row r="62" spans="1:8" ht="14.25" customHeight="1">
      <c r="A62" s="236" t="s">
        <v>151</v>
      </c>
      <c r="B62" s="84"/>
      <c r="C62" s="197"/>
      <c r="D62" s="197"/>
      <c r="E62" s="197"/>
      <c r="F62" s="197"/>
      <c r="G62" s="154"/>
    </row>
    <row r="63" spans="1:8" ht="14.25" customHeight="1">
      <c r="A63" s="236" t="s">
        <v>275</v>
      </c>
      <c r="B63" s="84"/>
      <c r="C63" s="197"/>
      <c r="D63" s="197"/>
      <c r="E63" s="197"/>
      <c r="F63" s="197"/>
      <c r="G63" s="154"/>
    </row>
    <row r="64" spans="1:8" ht="14.25" customHeight="1">
      <c r="A64" s="236" t="s">
        <v>152</v>
      </c>
      <c r="B64" s="84"/>
      <c r="C64" s="197"/>
      <c r="D64" s="197"/>
      <c r="E64" s="197"/>
      <c r="F64" s="197"/>
      <c r="G64" s="154"/>
    </row>
    <row r="65" spans="1:8" ht="14.25" customHeight="1">
      <c r="A65" s="236" t="s">
        <v>276</v>
      </c>
      <c r="B65" s="84"/>
      <c r="C65" s="197"/>
      <c r="D65" s="197"/>
      <c r="E65" s="197"/>
      <c r="F65" s="197"/>
      <c r="G65" s="154"/>
    </row>
    <row r="66" spans="1:8" ht="14.25" customHeight="1">
      <c r="A66" s="236" t="s">
        <v>153</v>
      </c>
      <c r="B66" s="84"/>
      <c r="C66" s="197"/>
      <c r="D66" s="197"/>
      <c r="E66" s="197"/>
      <c r="F66" s="197"/>
      <c r="G66" s="154"/>
    </row>
    <row r="67" spans="1:8" ht="14.25" customHeight="1">
      <c r="A67" s="236" t="s">
        <v>277</v>
      </c>
      <c r="B67" s="84"/>
      <c r="C67" s="197"/>
      <c r="D67" s="197"/>
      <c r="E67" s="197"/>
      <c r="F67" s="197"/>
      <c r="G67" s="154"/>
    </row>
    <row r="68" spans="1:8" ht="14.25" customHeight="1">
      <c r="A68" s="236" t="s">
        <v>154</v>
      </c>
      <c r="B68" s="84"/>
      <c r="C68" s="197"/>
      <c r="D68" s="197"/>
      <c r="E68" s="197"/>
      <c r="F68" s="197"/>
      <c r="G68" s="154"/>
    </row>
    <row r="69" spans="1:8" ht="14.25" customHeight="1">
      <c r="A69" s="236" t="s">
        <v>155</v>
      </c>
      <c r="B69" s="84"/>
      <c r="C69" s="197"/>
      <c r="D69" s="197"/>
      <c r="E69" s="197"/>
      <c r="F69" s="197"/>
      <c r="G69" s="154"/>
    </row>
    <row r="70" spans="1:8" ht="14.25" customHeight="1">
      <c r="A70" s="143" t="s">
        <v>156</v>
      </c>
      <c r="B70" s="97"/>
      <c r="C70" s="197"/>
      <c r="D70" s="197"/>
      <c r="E70" s="197"/>
      <c r="F70" s="197"/>
      <c r="G70" s="154"/>
    </row>
    <row r="71" spans="1:8" ht="14.25" customHeight="1">
      <c r="A71" s="143" t="s">
        <v>157</v>
      </c>
      <c r="B71" s="97"/>
      <c r="C71" s="197"/>
      <c r="D71" s="197"/>
      <c r="E71" s="197"/>
      <c r="F71" s="197"/>
      <c r="G71" s="154"/>
    </row>
    <row r="72" spans="1:8" ht="14.25" customHeight="1">
      <c r="A72" s="143" t="s">
        <v>158</v>
      </c>
      <c r="B72" s="97"/>
      <c r="C72" s="197"/>
      <c r="D72" s="197"/>
      <c r="E72" s="197"/>
      <c r="F72" s="197"/>
      <c r="G72" s="154"/>
    </row>
    <row r="73" spans="1:8" ht="14.25" customHeight="1">
      <c r="A73" s="84"/>
      <c r="B73" s="84"/>
      <c r="C73" s="84"/>
      <c r="D73" s="84"/>
      <c r="E73" s="84"/>
      <c r="F73" s="84"/>
    </row>
    <row r="74" spans="1:8" ht="14.25" customHeight="1">
      <c r="A74" s="88" t="s">
        <v>193</v>
      </c>
      <c r="B74" s="237" t="s">
        <v>146</v>
      </c>
      <c r="C74" s="237" t="s">
        <v>147</v>
      </c>
      <c r="D74" s="237" t="s">
        <v>148</v>
      </c>
      <c r="E74" s="237" t="s">
        <v>149</v>
      </c>
      <c r="F74" s="237" t="s">
        <v>150</v>
      </c>
      <c r="G74" s="88" t="s">
        <v>160</v>
      </c>
      <c r="H74" s="88" t="s">
        <v>170</v>
      </c>
    </row>
    <row r="75" spans="1:8" ht="14.25" customHeight="1">
      <c r="A75" s="236" t="s">
        <v>274</v>
      </c>
      <c r="B75" s="84"/>
      <c r="C75" s="197"/>
      <c r="D75" s="197"/>
      <c r="E75" s="197"/>
      <c r="F75" s="197"/>
      <c r="G75" s="240"/>
      <c r="H75" s="84"/>
    </row>
    <row r="76" spans="1:8" ht="14.25" customHeight="1">
      <c r="A76" s="236" t="s">
        <v>151</v>
      </c>
      <c r="B76" s="84"/>
      <c r="C76" s="197"/>
      <c r="D76" s="197"/>
      <c r="E76" s="197"/>
      <c r="F76" s="197"/>
      <c r="G76" s="154"/>
    </row>
    <row r="77" spans="1:8" ht="14.25" customHeight="1">
      <c r="A77" s="236" t="s">
        <v>275</v>
      </c>
      <c r="B77" s="84"/>
      <c r="C77" s="197"/>
      <c r="D77" s="197"/>
      <c r="E77" s="197"/>
      <c r="F77" s="197"/>
      <c r="G77" s="154"/>
    </row>
    <row r="78" spans="1:8" ht="14.25" customHeight="1">
      <c r="A78" s="236" t="s">
        <v>152</v>
      </c>
      <c r="B78" s="84"/>
      <c r="C78" s="197"/>
      <c r="D78" s="197"/>
      <c r="E78" s="197"/>
      <c r="F78" s="197"/>
      <c r="G78" s="154"/>
    </row>
    <row r="79" spans="1:8" ht="14.25" customHeight="1">
      <c r="A79" s="236" t="s">
        <v>276</v>
      </c>
      <c r="B79" s="84"/>
      <c r="C79" s="197"/>
      <c r="D79" s="197"/>
      <c r="E79" s="197"/>
      <c r="F79" s="197"/>
      <c r="G79" s="154"/>
    </row>
    <row r="80" spans="1:8" ht="14.25" customHeight="1">
      <c r="A80" s="236" t="s">
        <v>153</v>
      </c>
      <c r="B80" s="84"/>
      <c r="C80" s="197"/>
      <c r="D80" s="197"/>
      <c r="E80" s="197"/>
      <c r="F80" s="197"/>
      <c r="G80" s="154"/>
    </row>
    <row r="81" spans="1:8" ht="14.25" customHeight="1">
      <c r="A81" s="236" t="s">
        <v>277</v>
      </c>
      <c r="B81" s="84"/>
      <c r="C81" s="197"/>
      <c r="D81" s="197"/>
      <c r="E81" s="197"/>
      <c r="F81" s="197"/>
      <c r="G81" s="154"/>
    </row>
    <row r="82" spans="1:8" ht="14.25" customHeight="1">
      <c r="A82" s="236" t="s">
        <v>154</v>
      </c>
      <c r="B82" s="84"/>
      <c r="C82" s="197"/>
      <c r="D82" s="197"/>
      <c r="E82" s="197"/>
      <c r="F82" s="197"/>
      <c r="G82" s="154"/>
    </row>
    <row r="83" spans="1:8" ht="14.25" customHeight="1">
      <c r="A83" s="236" t="s">
        <v>155</v>
      </c>
      <c r="B83" s="84"/>
      <c r="C83" s="197"/>
      <c r="D83" s="197"/>
      <c r="E83" s="197"/>
      <c r="F83" s="197"/>
      <c r="G83" s="154"/>
    </row>
    <row r="84" spans="1:8" ht="14.25" customHeight="1">
      <c r="A84" s="435" t="s">
        <v>156</v>
      </c>
      <c r="B84" s="84"/>
      <c r="C84" s="197"/>
      <c r="D84" s="197"/>
      <c r="E84" s="197"/>
      <c r="F84" s="197"/>
      <c r="G84" s="154"/>
    </row>
    <row r="85" spans="1:8" ht="14.25" customHeight="1">
      <c r="A85" s="84"/>
      <c r="B85" s="84"/>
      <c r="C85" s="84"/>
      <c r="D85" s="84"/>
      <c r="E85" s="84"/>
      <c r="F85" s="84"/>
    </row>
    <row r="86" spans="1:8" ht="14.25" customHeight="1">
      <c r="A86" s="88" t="s">
        <v>194</v>
      </c>
      <c r="B86" s="237" t="s">
        <v>146</v>
      </c>
      <c r="C86" s="237" t="s">
        <v>147</v>
      </c>
      <c r="D86" s="237" t="s">
        <v>148</v>
      </c>
      <c r="E86" s="237" t="s">
        <v>149</v>
      </c>
      <c r="F86" s="237" t="s">
        <v>150</v>
      </c>
      <c r="G86" s="88" t="s">
        <v>160</v>
      </c>
      <c r="H86" s="88" t="s">
        <v>170</v>
      </c>
    </row>
    <row r="87" spans="1:8" ht="14.25" customHeight="1">
      <c r="A87" s="236" t="s">
        <v>274</v>
      </c>
      <c r="B87" s="84"/>
      <c r="C87" s="197"/>
      <c r="D87" s="197"/>
      <c r="E87" s="197"/>
      <c r="F87" s="197"/>
      <c r="G87" s="144"/>
      <c r="H87" s="84"/>
    </row>
    <row r="88" spans="1:8" ht="14.25" customHeight="1">
      <c r="A88" s="236" t="s">
        <v>151</v>
      </c>
      <c r="B88" s="84"/>
      <c r="C88" s="197"/>
      <c r="D88" s="197"/>
      <c r="E88" s="197"/>
      <c r="F88" s="197"/>
      <c r="G88" s="154"/>
    </row>
    <row r="89" spans="1:8" ht="14.25" customHeight="1">
      <c r="A89" s="236" t="s">
        <v>275</v>
      </c>
      <c r="B89" s="84"/>
      <c r="C89" s="197"/>
      <c r="D89" s="197"/>
      <c r="E89" s="197"/>
      <c r="F89" s="197"/>
      <c r="G89" s="154"/>
    </row>
    <row r="90" spans="1:8" ht="14.25" customHeight="1">
      <c r="A90" s="236" t="s">
        <v>152</v>
      </c>
      <c r="B90" s="84"/>
      <c r="C90" s="197"/>
      <c r="D90" s="197"/>
      <c r="E90" s="197"/>
      <c r="F90" s="197"/>
      <c r="G90" s="154"/>
    </row>
    <row r="91" spans="1:8" ht="14.25" customHeight="1">
      <c r="A91" s="236" t="s">
        <v>276</v>
      </c>
      <c r="B91" s="84"/>
      <c r="C91" s="197"/>
      <c r="D91" s="197"/>
      <c r="E91" s="197"/>
      <c r="F91" s="197"/>
      <c r="G91" s="154"/>
    </row>
    <row r="92" spans="1:8" ht="14.25" customHeight="1">
      <c r="A92" s="236" t="s">
        <v>153</v>
      </c>
      <c r="B92" s="84"/>
      <c r="C92" s="197"/>
      <c r="D92" s="197"/>
      <c r="E92" s="197"/>
      <c r="F92" s="197"/>
      <c r="G92" s="154"/>
    </row>
    <row r="93" spans="1:8" ht="14.25" customHeight="1">
      <c r="A93" s="236" t="s">
        <v>277</v>
      </c>
      <c r="B93" s="84"/>
      <c r="C93" s="197"/>
      <c r="D93" s="197"/>
      <c r="E93" s="197"/>
      <c r="F93" s="197"/>
      <c r="G93" s="154"/>
    </row>
    <row r="94" spans="1:8" ht="14.25" customHeight="1">
      <c r="A94" s="236" t="s">
        <v>154</v>
      </c>
      <c r="B94" s="84"/>
      <c r="C94" s="197"/>
      <c r="D94" s="197"/>
      <c r="E94" s="197"/>
      <c r="F94" s="197"/>
      <c r="G94" s="154"/>
    </row>
    <row r="95" spans="1:8" ht="14.25" customHeight="1">
      <c r="A95" s="236" t="s">
        <v>155</v>
      </c>
      <c r="B95" s="84"/>
      <c r="C95" s="197"/>
      <c r="D95" s="197"/>
      <c r="E95" s="197"/>
      <c r="F95" s="197"/>
      <c r="G95" s="154"/>
    </row>
    <row r="96" spans="1:8" ht="14.25" customHeight="1">
      <c r="A96" s="236" t="s">
        <v>156</v>
      </c>
      <c r="B96" s="84"/>
      <c r="C96" s="84"/>
      <c r="D96" s="84"/>
      <c r="E96" s="84"/>
      <c r="F96" s="84"/>
    </row>
    <row r="97" spans="1:8" ht="14.25" customHeight="1">
      <c r="A97" s="236" t="s">
        <v>157</v>
      </c>
      <c r="B97" s="233"/>
      <c r="C97" s="233"/>
      <c r="D97" s="233"/>
      <c r="E97" s="233"/>
      <c r="F97" s="233"/>
      <c r="G97" s="67"/>
      <c r="H97" s="67"/>
    </row>
    <row r="98" spans="1:8" ht="14.25" customHeight="1">
      <c r="A98" s="236" t="s">
        <v>158</v>
      </c>
      <c r="B98" s="144"/>
      <c r="C98" s="144"/>
      <c r="D98" s="144"/>
      <c r="E98" s="144"/>
      <c r="F98" s="144"/>
      <c r="G98" s="184"/>
      <c r="H98" s="184"/>
    </row>
    <row r="110" spans="1:8" ht="14.25" customHeight="1">
      <c r="A110" s="609"/>
      <c r="B110" s="184"/>
      <c r="C110" s="184"/>
      <c r="D110" s="184"/>
      <c r="E110" s="184"/>
      <c r="F110" s="184"/>
      <c r="G110" s="184"/>
      <c r="H110" s="184"/>
    </row>
    <row r="111" spans="1:8" ht="14.25" customHeight="1">
      <c r="A111" s="67"/>
      <c r="B111" s="605"/>
      <c r="C111" s="605"/>
      <c r="D111" s="605"/>
      <c r="E111" s="605"/>
      <c r="F111" s="605"/>
      <c r="G111" s="67"/>
      <c r="H111" s="67"/>
    </row>
    <row r="112" spans="1:8" ht="14.25" customHeight="1">
      <c r="A112" s="605"/>
      <c r="B112" s="184"/>
      <c r="C112" s="607"/>
      <c r="D112" s="607"/>
      <c r="E112" s="607"/>
      <c r="F112" s="607"/>
      <c r="G112" s="184"/>
      <c r="H112" s="184"/>
    </row>
    <row r="113" spans="1:8" ht="14.25" customHeight="1">
      <c r="A113" s="605"/>
      <c r="B113" s="184"/>
      <c r="C113" s="607"/>
      <c r="D113" s="607"/>
      <c r="E113" s="607"/>
      <c r="F113" s="607"/>
      <c r="G113" s="184"/>
      <c r="H113" s="184"/>
    </row>
    <row r="114" spans="1:8" ht="14.25" customHeight="1">
      <c r="A114" s="605"/>
      <c r="B114" s="184"/>
      <c r="C114" s="607"/>
      <c r="D114" s="607"/>
      <c r="E114" s="607"/>
      <c r="F114" s="607"/>
      <c r="G114" s="184"/>
      <c r="H114" s="184"/>
    </row>
    <row r="115" spans="1:8" ht="14.25" customHeight="1">
      <c r="A115" s="605"/>
      <c r="B115" s="184"/>
      <c r="C115" s="607"/>
      <c r="D115" s="607"/>
      <c r="E115" s="607"/>
      <c r="F115" s="607"/>
      <c r="G115" s="184"/>
      <c r="H115" s="184"/>
    </row>
    <row r="116" spans="1:8" ht="14.25" customHeight="1">
      <c r="A116" s="605"/>
      <c r="B116" s="184"/>
      <c r="C116" s="607"/>
      <c r="D116" s="607"/>
      <c r="E116" s="607"/>
      <c r="F116" s="607"/>
      <c r="G116" s="184"/>
      <c r="H116" s="184"/>
    </row>
    <row r="117" spans="1:8" ht="14.25" customHeight="1">
      <c r="A117" s="605"/>
      <c r="B117" s="184"/>
      <c r="C117" s="607"/>
      <c r="D117" s="607"/>
      <c r="E117" s="607"/>
      <c r="F117" s="607"/>
      <c r="G117" s="184"/>
      <c r="H117" s="184"/>
    </row>
    <row r="118" spans="1:8" ht="14.25" customHeight="1">
      <c r="A118" s="605"/>
      <c r="B118" s="184"/>
      <c r="C118" s="607"/>
      <c r="D118" s="607"/>
      <c r="E118" s="607"/>
      <c r="F118" s="607"/>
      <c r="G118" s="184"/>
      <c r="H118" s="184"/>
    </row>
    <row r="119" spans="1:8" ht="14.25" customHeight="1">
      <c r="A119" s="605"/>
      <c r="B119" s="184"/>
      <c r="C119" s="607"/>
      <c r="D119" s="607"/>
      <c r="E119" s="607"/>
      <c r="F119" s="607"/>
      <c r="G119" s="184"/>
      <c r="H119" s="184"/>
    </row>
    <row r="120" spans="1:8" ht="14.25" customHeight="1">
      <c r="A120" s="605"/>
      <c r="B120" s="184"/>
      <c r="C120" s="607"/>
      <c r="D120" s="607"/>
      <c r="E120" s="607"/>
      <c r="F120" s="607"/>
      <c r="G120" s="184"/>
      <c r="H120" s="184"/>
    </row>
    <row r="121" spans="1:8" ht="14.25" customHeight="1">
      <c r="A121" s="605"/>
      <c r="B121" s="184"/>
      <c r="C121" s="184"/>
      <c r="D121" s="184"/>
      <c r="E121" s="184"/>
      <c r="F121" s="184"/>
      <c r="G121" s="184"/>
      <c r="H121" s="184"/>
    </row>
    <row r="122" spans="1:8" ht="14.25" customHeight="1">
      <c r="A122" s="1289"/>
      <c r="B122" s="1289"/>
      <c r="C122" s="1289"/>
      <c r="D122" s="1289"/>
      <c r="E122" s="1289"/>
      <c r="F122" s="1289"/>
      <c r="G122" s="184"/>
      <c r="H122" s="184"/>
    </row>
    <row r="123" spans="1:8" ht="14.25" customHeight="1">
      <c r="A123" s="1289"/>
      <c r="B123" s="1289"/>
      <c r="C123" s="610"/>
      <c r="D123" s="610"/>
      <c r="E123" s="610"/>
      <c r="F123" s="610"/>
      <c r="G123" s="184"/>
      <c r="H123" s="184"/>
    </row>
    <row r="124" spans="1:8" ht="14.25" customHeight="1">
      <c r="A124" s="606"/>
      <c r="B124" s="606"/>
      <c r="C124" s="610"/>
      <c r="D124" s="610"/>
      <c r="E124" s="610"/>
      <c r="F124" s="610"/>
      <c r="G124" s="184"/>
      <c r="H124" s="184"/>
    </row>
  </sheetData>
  <mergeCells count="21">
    <mergeCell ref="A1:F1"/>
    <mergeCell ref="B32:C32"/>
    <mergeCell ref="A26:G26"/>
    <mergeCell ref="A29:B29"/>
    <mergeCell ref="D29:E29"/>
    <mergeCell ref="E32:F32"/>
    <mergeCell ref="O2:P2"/>
    <mergeCell ref="R9:S9"/>
    <mergeCell ref="M15:Q15"/>
    <mergeCell ref="M16:Q16"/>
    <mergeCell ref="A123:B123"/>
    <mergeCell ref="A122:F122"/>
    <mergeCell ref="B44:F44"/>
    <mergeCell ref="D33:F33"/>
    <mergeCell ref="E37:F37"/>
    <mergeCell ref="F39:G39"/>
    <mergeCell ref="D40:G40"/>
    <mergeCell ref="D42:G42"/>
    <mergeCell ref="F38:G38"/>
    <mergeCell ref="F41:G41"/>
    <mergeCell ref="F43:G43"/>
  </mergeCells>
  <pageMargins left="1" right="0.25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2:U113"/>
  <sheetViews>
    <sheetView topLeftCell="A7" workbookViewId="0">
      <selection activeCell="D79" sqref="D79:F85"/>
    </sheetView>
  </sheetViews>
  <sheetFormatPr defaultColWidth="8.54296875" defaultRowHeight="14"/>
  <cols>
    <col min="14" max="14" width="49.1796875" bestFit="1" customWidth="1"/>
    <col min="15" max="15" width="10" bestFit="1" customWidth="1"/>
    <col min="16" max="16" width="9.08984375" bestFit="1" customWidth="1"/>
    <col min="18" max="18" width="9.54296875" bestFit="1" customWidth="1"/>
    <col min="19" max="19" width="9.36328125" bestFit="1" customWidth="1"/>
    <col min="20" max="20" width="9.1796875" bestFit="1" customWidth="1"/>
    <col min="21" max="21" width="9.81640625" bestFit="1" customWidth="1"/>
  </cols>
  <sheetData>
    <row r="2" spans="1:21" ht="15.5">
      <c r="A2" s="198" t="s">
        <v>297</v>
      </c>
      <c r="B2" s="1158" t="s">
        <v>978</v>
      </c>
      <c r="C2" s="1158"/>
      <c r="D2" s="1158"/>
      <c r="E2" s="1158"/>
      <c r="F2" s="198"/>
      <c r="G2" s="198"/>
      <c r="H2" s="17"/>
      <c r="I2" s="17"/>
      <c r="J2" s="17"/>
      <c r="K2" s="17"/>
      <c r="N2" s="68"/>
      <c r="O2" s="357">
        <v>41774</v>
      </c>
      <c r="P2" s="350">
        <v>41802</v>
      </c>
      <c r="Q2" s="357">
        <v>41480</v>
      </c>
      <c r="R2" s="357">
        <v>41512</v>
      </c>
      <c r="S2" s="357">
        <v>41543</v>
      </c>
      <c r="T2" s="357">
        <v>41925</v>
      </c>
      <c r="U2" s="357">
        <v>41603</v>
      </c>
    </row>
    <row r="3" spans="1:21" ht="15.5">
      <c r="A3" s="198" t="s">
        <v>298</v>
      </c>
      <c r="B3" s="1158" t="s">
        <v>1039</v>
      </c>
      <c r="C3" s="1158"/>
      <c r="D3" s="1158"/>
      <c r="E3" s="1158"/>
      <c r="F3" s="198"/>
      <c r="G3" s="198"/>
      <c r="H3" s="17"/>
      <c r="I3" s="17"/>
      <c r="J3" s="17"/>
      <c r="K3" s="17"/>
      <c r="N3" s="68"/>
      <c r="O3" s="358" t="s">
        <v>622</v>
      </c>
      <c r="P3" s="358" t="s">
        <v>622</v>
      </c>
      <c r="Q3" s="358" t="s">
        <v>622</v>
      </c>
      <c r="R3" s="359"/>
      <c r="S3" s="359"/>
      <c r="T3" s="359"/>
      <c r="U3" s="360"/>
    </row>
    <row r="4" spans="1:21" ht="15.5">
      <c r="A4" s="198" t="s">
        <v>6</v>
      </c>
      <c r="B4" s="1158" t="s">
        <v>1065</v>
      </c>
      <c r="C4" s="1158"/>
      <c r="D4" s="1158"/>
      <c r="E4" s="1158"/>
      <c r="F4" s="1158"/>
      <c r="G4" s="1158"/>
      <c r="H4" s="1158"/>
      <c r="I4" s="1158"/>
      <c r="J4" s="17"/>
      <c r="K4" s="17"/>
      <c r="N4" s="392" t="s">
        <v>392</v>
      </c>
      <c r="O4" s="228"/>
      <c r="P4" s="194" t="s">
        <v>353</v>
      </c>
      <c r="Q4" s="194" t="s">
        <v>353</v>
      </c>
      <c r="R4" s="194" t="s">
        <v>353</v>
      </c>
      <c r="S4" s="194" t="s">
        <v>353</v>
      </c>
      <c r="T4" s="194" t="s">
        <v>353</v>
      </c>
      <c r="U4" s="194"/>
    </row>
    <row r="5" spans="1:21" ht="14.4" customHeight="1">
      <c r="A5" s="198" t="s">
        <v>144</v>
      </c>
      <c r="B5" s="1315">
        <v>41926</v>
      </c>
      <c r="C5" s="1315"/>
      <c r="D5" s="198"/>
      <c r="E5" s="198"/>
      <c r="F5" s="198"/>
      <c r="G5" s="198"/>
      <c r="H5" s="17"/>
      <c r="I5" s="17"/>
      <c r="J5" s="17"/>
      <c r="K5" s="17"/>
      <c r="N5" s="392" t="s">
        <v>648</v>
      </c>
      <c r="O5" s="194" t="s">
        <v>396</v>
      </c>
      <c r="P5" s="194" t="s">
        <v>235</v>
      </c>
      <c r="Q5" s="194" t="s">
        <v>235</v>
      </c>
      <c r="R5" s="194" t="s">
        <v>235</v>
      </c>
      <c r="S5" s="194" t="s">
        <v>235</v>
      </c>
      <c r="T5" s="194" t="s">
        <v>235</v>
      </c>
      <c r="U5" s="194"/>
    </row>
    <row r="6" spans="1:21" ht="15.5">
      <c r="A6" s="1170" t="s">
        <v>300</v>
      </c>
      <c r="B6" s="1171"/>
      <c r="C6" s="1172"/>
      <c r="D6" s="1317" t="s">
        <v>303</v>
      </c>
      <c r="E6" s="1317"/>
      <c r="F6" s="1317"/>
      <c r="G6" s="1170" t="s">
        <v>635</v>
      </c>
      <c r="H6" s="1171"/>
      <c r="I6" s="1172"/>
      <c r="J6" s="1147" t="s">
        <v>350</v>
      </c>
      <c r="K6" s="1148"/>
      <c r="L6" s="1149"/>
      <c r="M6" s="438"/>
      <c r="N6" s="392" t="s">
        <v>394</v>
      </c>
      <c r="O6" s="194" t="s">
        <v>352</v>
      </c>
      <c r="P6" s="194" t="s">
        <v>352</v>
      </c>
      <c r="Q6" s="194" t="s">
        <v>352</v>
      </c>
      <c r="R6" s="194" t="s">
        <v>352</v>
      </c>
      <c r="S6" s="194" t="s">
        <v>352</v>
      </c>
      <c r="T6" s="194" t="s">
        <v>352</v>
      </c>
      <c r="U6" s="194" t="s">
        <v>352</v>
      </c>
    </row>
    <row r="7" spans="1:21" ht="15.5">
      <c r="A7" s="210" t="s">
        <v>146</v>
      </c>
      <c r="B7" s="210"/>
      <c r="C7" s="210"/>
      <c r="D7" s="210" t="s">
        <v>146</v>
      </c>
      <c r="E7" s="210"/>
      <c r="F7" s="210"/>
      <c r="G7" s="210" t="s">
        <v>146</v>
      </c>
      <c r="H7" s="210"/>
      <c r="I7" s="239"/>
      <c r="J7" s="243" t="s">
        <v>146</v>
      </c>
      <c r="K7" s="209"/>
      <c r="L7" s="612">
        <v>9101</v>
      </c>
      <c r="M7" s="361"/>
      <c r="N7" s="392" t="s">
        <v>242</v>
      </c>
      <c r="O7" s="194" t="s">
        <v>647</v>
      </c>
      <c r="P7" s="194" t="s">
        <v>647</v>
      </c>
      <c r="Q7" s="194" t="s">
        <v>647</v>
      </c>
      <c r="R7" s="194" t="s">
        <v>241</v>
      </c>
      <c r="S7" s="194" t="s">
        <v>241</v>
      </c>
      <c r="T7" s="194" t="s">
        <v>241</v>
      </c>
      <c r="U7" s="194" t="s">
        <v>241</v>
      </c>
    </row>
    <row r="8" spans="1:21" ht="15.5">
      <c r="A8" s="210" t="s">
        <v>296</v>
      </c>
      <c r="B8" s="210"/>
      <c r="C8" s="210"/>
      <c r="D8" s="210" t="s">
        <v>296</v>
      </c>
      <c r="E8" s="210"/>
      <c r="F8" s="210"/>
      <c r="G8" s="210" t="s">
        <v>296</v>
      </c>
      <c r="H8" s="210"/>
      <c r="I8" s="210"/>
      <c r="J8" s="243" t="s">
        <v>296</v>
      </c>
      <c r="K8" s="209"/>
      <c r="L8" s="209"/>
      <c r="M8" s="439"/>
      <c r="N8" s="616" t="s">
        <v>290</v>
      </c>
      <c r="O8" s="194" t="s">
        <v>399</v>
      </c>
      <c r="P8" s="194" t="s">
        <v>399</v>
      </c>
      <c r="Q8" s="194" t="s">
        <v>399</v>
      </c>
      <c r="R8" s="194" t="s">
        <v>399</v>
      </c>
      <c r="S8" s="194" t="s">
        <v>399</v>
      </c>
      <c r="T8" s="194" t="s">
        <v>399</v>
      </c>
      <c r="U8" s="194"/>
    </row>
    <row r="9" spans="1:21" ht="15.5">
      <c r="A9" s="210"/>
      <c r="B9" s="241" t="s">
        <v>164</v>
      </c>
      <c r="C9" s="242" t="s">
        <v>295</v>
      </c>
      <c r="D9" s="210"/>
      <c r="E9" s="241" t="s">
        <v>164</v>
      </c>
      <c r="F9" s="242" t="s">
        <v>295</v>
      </c>
      <c r="G9" s="209"/>
      <c r="H9" s="241" t="s">
        <v>164</v>
      </c>
      <c r="I9" s="242" t="s">
        <v>295</v>
      </c>
      <c r="J9" s="243"/>
      <c r="K9" s="206" t="s">
        <v>164</v>
      </c>
      <c r="L9" s="459" t="s">
        <v>295</v>
      </c>
      <c r="M9" s="242"/>
      <c r="N9" s="392" t="s">
        <v>414</v>
      </c>
      <c r="O9" s="194" t="s">
        <v>237</v>
      </c>
      <c r="P9" s="194" t="s">
        <v>237</v>
      </c>
      <c r="Q9" s="194" t="s">
        <v>237</v>
      </c>
      <c r="R9" s="194" t="s">
        <v>237</v>
      </c>
      <c r="S9" s="194" t="s">
        <v>237</v>
      </c>
      <c r="T9" s="194" t="s">
        <v>237</v>
      </c>
      <c r="U9" s="194" t="s">
        <v>237</v>
      </c>
    </row>
    <row r="10" spans="1:21" ht="15.5">
      <c r="A10" s="50">
        <v>2</v>
      </c>
      <c r="B10" s="351"/>
      <c r="C10" s="351"/>
      <c r="D10" s="50">
        <v>2</v>
      </c>
      <c r="E10" s="351"/>
      <c r="F10" s="351"/>
      <c r="G10" s="50">
        <v>2</v>
      </c>
      <c r="H10" s="354"/>
      <c r="I10" s="354"/>
      <c r="J10" s="50">
        <v>2</v>
      </c>
      <c r="K10" s="611"/>
      <c r="L10" s="611"/>
      <c r="M10" s="354"/>
      <c r="N10" s="392" t="s">
        <v>415</v>
      </c>
      <c r="O10" s="194" t="s">
        <v>236</v>
      </c>
      <c r="P10" s="194" t="s">
        <v>236</v>
      </c>
      <c r="Q10" s="194" t="s">
        <v>236</v>
      </c>
      <c r="R10" s="194" t="s">
        <v>236</v>
      </c>
      <c r="S10" s="194" t="s">
        <v>236</v>
      </c>
      <c r="T10" s="194" t="s">
        <v>236</v>
      </c>
      <c r="U10" s="194" t="s">
        <v>236</v>
      </c>
    </row>
    <row r="11" spans="1:21" ht="15.5">
      <c r="A11" s="50">
        <v>4</v>
      </c>
      <c r="B11" s="351"/>
      <c r="C11" s="351"/>
      <c r="D11" s="50">
        <v>4</v>
      </c>
      <c r="E11" s="351"/>
      <c r="F11" s="351"/>
      <c r="G11" s="50">
        <v>4</v>
      </c>
      <c r="H11" s="351"/>
      <c r="I11" s="351"/>
      <c r="J11" s="50">
        <v>4</v>
      </c>
      <c r="K11" s="355"/>
      <c r="L11" s="355"/>
      <c r="M11" s="351"/>
      <c r="N11" s="392" t="s">
        <v>404</v>
      </c>
      <c r="O11" s="194" t="s">
        <v>180</v>
      </c>
      <c r="P11" s="194" t="s">
        <v>180</v>
      </c>
      <c r="Q11" s="194" t="s">
        <v>180</v>
      </c>
      <c r="R11" s="194" t="s">
        <v>180</v>
      </c>
      <c r="S11" s="194" t="s">
        <v>180</v>
      </c>
      <c r="T11" s="194" t="s">
        <v>180</v>
      </c>
      <c r="U11" s="194" t="s">
        <v>180</v>
      </c>
    </row>
    <row r="12" spans="1:21" ht="15.5">
      <c r="A12" s="50">
        <v>6</v>
      </c>
      <c r="B12" s="351"/>
      <c r="C12" s="351"/>
      <c r="D12" s="50">
        <v>6</v>
      </c>
      <c r="E12" s="351"/>
      <c r="F12" s="351"/>
      <c r="G12" s="50">
        <v>6</v>
      </c>
      <c r="H12" s="351"/>
      <c r="I12" s="351"/>
      <c r="J12" s="50">
        <v>6</v>
      </c>
      <c r="K12" s="355"/>
      <c r="L12" s="355"/>
      <c r="M12" s="351"/>
      <c r="N12" s="392" t="s">
        <v>244</v>
      </c>
      <c r="O12" s="194" t="s">
        <v>228</v>
      </c>
      <c r="P12" s="194" t="s">
        <v>228</v>
      </c>
      <c r="Q12" s="194" t="s">
        <v>228</v>
      </c>
      <c r="R12" s="194" t="s">
        <v>228</v>
      </c>
      <c r="S12" s="194" t="s">
        <v>228</v>
      </c>
      <c r="T12" s="194" t="s">
        <v>228</v>
      </c>
      <c r="U12" s="194" t="s">
        <v>228</v>
      </c>
    </row>
    <row r="13" spans="1:21" ht="15.5">
      <c r="A13" s="50">
        <v>8</v>
      </c>
      <c r="B13" s="351"/>
      <c r="C13" s="351"/>
      <c r="D13" s="50">
        <v>8</v>
      </c>
      <c r="E13" s="351"/>
      <c r="F13" s="351"/>
      <c r="G13" s="50">
        <v>8</v>
      </c>
      <c r="H13" s="351"/>
      <c r="I13" s="351"/>
      <c r="J13" s="50">
        <v>8</v>
      </c>
      <c r="K13" s="355"/>
      <c r="L13" s="355"/>
      <c r="M13" s="351"/>
      <c r="N13" s="392" t="s">
        <v>245</v>
      </c>
      <c r="O13" s="194" t="s">
        <v>229</v>
      </c>
      <c r="P13" s="194" t="s">
        <v>229</v>
      </c>
      <c r="Q13" s="194" t="s">
        <v>229</v>
      </c>
      <c r="R13" s="194" t="s">
        <v>229</v>
      </c>
      <c r="S13" s="194" t="s">
        <v>229</v>
      </c>
      <c r="T13" s="194" t="s">
        <v>229</v>
      </c>
      <c r="U13" s="194" t="s">
        <v>229</v>
      </c>
    </row>
    <row r="14" spans="1:21" ht="15.5">
      <c r="A14" s="50">
        <v>10</v>
      </c>
      <c r="B14" s="351"/>
      <c r="C14" s="351"/>
      <c r="D14" s="50">
        <v>10</v>
      </c>
      <c r="E14" s="351"/>
      <c r="F14" s="351"/>
      <c r="G14" s="1310" t="s">
        <v>637</v>
      </c>
      <c r="H14" s="1311"/>
      <c r="I14" s="1312"/>
      <c r="J14" s="50">
        <v>10</v>
      </c>
      <c r="K14" s="611"/>
      <c r="L14" s="611"/>
      <c r="M14" s="354"/>
      <c r="N14" s="392" t="s">
        <v>246</v>
      </c>
      <c r="O14" s="194" t="s">
        <v>230</v>
      </c>
      <c r="P14" s="194" t="s">
        <v>230</v>
      </c>
      <c r="Q14" s="194" t="s">
        <v>230</v>
      </c>
      <c r="R14" s="194" t="s">
        <v>230</v>
      </c>
      <c r="S14" s="194" t="s">
        <v>230</v>
      </c>
      <c r="T14" s="194" t="s">
        <v>230</v>
      </c>
      <c r="U14" s="194" t="s">
        <v>230</v>
      </c>
    </row>
    <row r="15" spans="1:21" ht="15.5">
      <c r="A15" s="50">
        <v>12</v>
      </c>
      <c r="B15" s="351"/>
      <c r="C15" s="351"/>
      <c r="D15" s="50">
        <v>12</v>
      </c>
      <c r="E15" s="351"/>
      <c r="F15" s="351"/>
      <c r="G15" s="351" t="s">
        <v>146</v>
      </c>
      <c r="H15" s="351"/>
      <c r="I15" s="351"/>
      <c r="J15" s="50">
        <v>12</v>
      </c>
      <c r="K15" s="611"/>
      <c r="L15" s="611"/>
      <c r="M15" s="354"/>
      <c r="N15" s="392" t="s">
        <v>405</v>
      </c>
      <c r="O15" s="194" t="s">
        <v>231</v>
      </c>
      <c r="P15" s="194" t="s">
        <v>231</v>
      </c>
      <c r="Q15" s="194" t="s">
        <v>231</v>
      </c>
      <c r="R15" s="194" t="s">
        <v>231</v>
      </c>
      <c r="S15" s="194" t="s">
        <v>231</v>
      </c>
      <c r="T15" s="194" t="s">
        <v>231</v>
      </c>
      <c r="U15" s="194" t="s">
        <v>231</v>
      </c>
    </row>
    <row r="16" spans="1:21" ht="15.5">
      <c r="A16" s="50">
        <v>14</v>
      </c>
      <c r="B16" s="351"/>
      <c r="C16" s="351"/>
      <c r="D16" s="50">
        <v>14</v>
      </c>
      <c r="E16" s="351"/>
      <c r="F16" s="351"/>
      <c r="G16" s="351" t="s">
        <v>296</v>
      </c>
      <c r="H16" s="351"/>
      <c r="I16" s="351"/>
      <c r="J16" s="50">
        <v>14</v>
      </c>
      <c r="K16" s="611"/>
      <c r="L16" s="611"/>
      <c r="M16" s="354"/>
      <c r="N16" s="392" t="s">
        <v>406</v>
      </c>
      <c r="O16" s="194" t="s">
        <v>232</v>
      </c>
      <c r="P16" s="194" t="s">
        <v>232</v>
      </c>
      <c r="Q16" s="194" t="s">
        <v>232</v>
      </c>
      <c r="R16" s="194" t="s">
        <v>232</v>
      </c>
      <c r="S16" s="194" t="s">
        <v>232</v>
      </c>
      <c r="T16" s="194" t="s">
        <v>232</v>
      </c>
      <c r="U16" s="194" t="s">
        <v>232</v>
      </c>
    </row>
    <row r="17" spans="1:21" ht="15.5">
      <c r="A17" s="50">
        <v>16</v>
      </c>
      <c r="B17" s="351"/>
      <c r="C17" s="351"/>
      <c r="D17" s="50">
        <v>16</v>
      </c>
      <c r="E17" s="351"/>
      <c r="F17" s="351"/>
      <c r="G17" s="355"/>
      <c r="H17" s="352" t="s">
        <v>164</v>
      </c>
      <c r="I17" s="353" t="s">
        <v>295</v>
      </c>
      <c r="J17" s="50">
        <v>16</v>
      </c>
      <c r="K17" s="596"/>
      <c r="L17" s="596"/>
      <c r="M17" s="50"/>
      <c r="N17" s="392" t="s">
        <v>466</v>
      </c>
      <c r="O17" s="194" t="s">
        <v>465</v>
      </c>
      <c r="P17" s="194" t="s">
        <v>465</v>
      </c>
      <c r="Q17" s="194" t="s">
        <v>465</v>
      </c>
      <c r="R17" s="194" t="s">
        <v>465</v>
      </c>
      <c r="S17" s="194" t="s">
        <v>465</v>
      </c>
      <c r="T17" s="194" t="s">
        <v>465</v>
      </c>
      <c r="U17" s="194" t="s">
        <v>465</v>
      </c>
    </row>
    <row r="18" spans="1:21" ht="15.5">
      <c r="A18" s="50">
        <v>18</v>
      </c>
      <c r="B18" s="351"/>
      <c r="C18" s="351"/>
      <c r="D18" s="50">
        <v>18</v>
      </c>
      <c r="E18" s="351"/>
      <c r="F18" s="351"/>
      <c r="G18" s="50">
        <v>2</v>
      </c>
      <c r="H18" s="354"/>
      <c r="I18" s="354"/>
      <c r="J18" s="50">
        <v>18</v>
      </c>
      <c r="K18" s="596"/>
      <c r="L18" s="596"/>
      <c r="M18" s="50"/>
      <c r="N18" s="392" t="s">
        <v>463</v>
      </c>
      <c r="O18" s="644" t="s">
        <v>461</v>
      </c>
      <c r="P18" s="644" t="s">
        <v>461</v>
      </c>
      <c r="Q18" s="644" t="s">
        <v>461</v>
      </c>
      <c r="R18" s="644" t="s">
        <v>461</v>
      </c>
      <c r="S18" s="644" t="s">
        <v>461</v>
      </c>
      <c r="T18" s="644" t="s">
        <v>461</v>
      </c>
      <c r="U18" s="644" t="s">
        <v>461</v>
      </c>
    </row>
    <row r="19" spans="1:21" ht="15.5">
      <c r="A19" s="50">
        <v>20</v>
      </c>
      <c r="B19" s="351"/>
      <c r="C19" s="351"/>
      <c r="D19" s="50">
        <v>20</v>
      </c>
      <c r="E19" s="351"/>
      <c r="F19" s="351"/>
      <c r="G19" s="50">
        <v>4</v>
      </c>
      <c r="H19" s="351"/>
      <c r="I19" s="351"/>
      <c r="J19" s="50">
        <v>20</v>
      </c>
      <c r="K19" s="596"/>
      <c r="L19" s="596"/>
      <c r="M19" s="50"/>
      <c r="N19" s="298" t="s">
        <v>464</v>
      </c>
      <c r="O19" s="645" t="s">
        <v>462</v>
      </c>
      <c r="P19" s="645" t="s">
        <v>462</v>
      </c>
      <c r="Q19" s="645" t="s">
        <v>462</v>
      </c>
      <c r="R19" s="645" t="s">
        <v>462</v>
      </c>
      <c r="S19" s="645" t="s">
        <v>462</v>
      </c>
      <c r="T19" s="645" t="s">
        <v>462</v>
      </c>
      <c r="U19" s="646" t="s">
        <v>462</v>
      </c>
    </row>
    <row r="20" spans="1:21" ht="15.5">
      <c r="A20" s="50">
        <v>22</v>
      </c>
      <c r="B20" s="351"/>
      <c r="C20" s="351"/>
      <c r="D20" s="50">
        <v>22</v>
      </c>
      <c r="E20" s="351"/>
      <c r="F20" s="351"/>
      <c r="G20" s="50">
        <v>6</v>
      </c>
      <c r="H20" s="351"/>
      <c r="I20" s="351"/>
      <c r="J20" s="50">
        <v>22</v>
      </c>
      <c r="K20" s="596"/>
      <c r="L20" s="596"/>
      <c r="M20" s="50"/>
      <c r="N20" s="392" t="s">
        <v>254</v>
      </c>
      <c r="O20" s="194" t="s">
        <v>233</v>
      </c>
      <c r="P20" s="194" t="s">
        <v>233</v>
      </c>
      <c r="Q20" s="194" t="s">
        <v>233</v>
      </c>
      <c r="R20" s="194" t="s">
        <v>233</v>
      </c>
      <c r="S20" s="194" t="s">
        <v>233</v>
      </c>
      <c r="T20" s="194" t="s">
        <v>233</v>
      </c>
      <c r="U20" s="388" t="s">
        <v>233</v>
      </c>
    </row>
    <row r="21" spans="1:21" ht="15.5">
      <c r="A21" s="50">
        <v>24</v>
      </c>
      <c r="B21" s="351"/>
      <c r="C21" s="351"/>
      <c r="D21" s="50">
        <v>24</v>
      </c>
      <c r="E21" s="351"/>
      <c r="F21" s="351"/>
      <c r="G21" s="1310" t="s">
        <v>636</v>
      </c>
      <c r="H21" s="1311"/>
      <c r="I21" s="1312"/>
      <c r="J21" s="50">
        <v>24</v>
      </c>
      <c r="K21" s="596"/>
      <c r="L21" s="596"/>
      <c r="M21" s="440"/>
      <c r="N21" s="393" t="s">
        <v>256</v>
      </c>
      <c r="O21" s="194" t="s">
        <v>234</v>
      </c>
      <c r="P21" s="194" t="s">
        <v>234</v>
      </c>
      <c r="Q21" s="194" t="s">
        <v>234</v>
      </c>
      <c r="R21" s="194" t="s">
        <v>234</v>
      </c>
      <c r="S21" s="194" t="s">
        <v>234</v>
      </c>
      <c r="T21" s="194" t="s">
        <v>234</v>
      </c>
      <c r="U21" s="194" t="s">
        <v>234</v>
      </c>
    </row>
    <row r="22" spans="1:21">
      <c r="A22" s="50">
        <v>26</v>
      </c>
      <c r="B22" s="351"/>
      <c r="C22" s="351"/>
      <c r="D22" s="50">
        <v>26</v>
      </c>
      <c r="E22" s="351"/>
      <c r="F22" s="351"/>
      <c r="G22" s="351" t="s">
        <v>146</v>
      </c>
      <c r="H22" s="351"/>
      <c r="I22" s="351"/>
      <c r="J22" s="50">
        <v>26</v>
      </c>
      <c r="K22" s="596"/>
      <c r="L22" s="596"/>
      <c r="M22" s="50"/>
    </row>
    <row r="23" spans="1:21">
      <c r="A23" s="50">
        <v>28</v>
      </c>
      <c r="B23" s="351"/>
      <c r="C23" s="351"/>
      <c r="D23" s="50">
        <v>28</v>
      </c>
      <c r="E23" s="351"/>
      <c r="F23" s="351"/>
      <c r="G23" s="351" t="s">
        <v>296</v>
      </c>
      <c r="H23" s="351"/>
      <c r="I23" s="351"/>
      <c r="J23" s="355"/>
      <c r="K23" s="596"/>
      <c r="L23" s="596"/>
      <c r="M23" s="50"/>
    </row>
    <row r="24" spans="1:21">
      <c r="A24" s="1310" t="s">
        <v>301</v>
      </c>
      <c r="B24" s="1311"/>
      <c r="C24" s="1312"/>
      <c r="D24" s="1310" t="s">
        <v>304</v>
      </c>
      <c r="E24" s="1311"/>
      <c r="F24" s="1312"/>
      <c r="G24" s="351"/>
      <c r="H24" s="352" t="s">
        <v>164</v>
      </c>
      <c r="I24" s="353" t="s">
        <v>295</v>
      </c>
      <c r="J24" s="355"/>
      <c r="K24" s="596"/>
      <c r="L24" s="596"/>
      <c r="M24" s="50"/>
    </row>
    <row r="25" spans="1:21">
      <c r="A25" s="351" t="s">
        <v>146</v>
      </c>
      <c r="B25" s="351"/>
      <c r="C25" s="351"/>
      <c r="D25" s="351" t="s">
        <v>146</v>
      </c>
      <c r="E25" s="351"/>
      <c r="F25" s="351"/>
      <c r="G25" s="50">
        <v>2</v>
      </c>
      <c r="H25" s="351"/>
      <c r="I25" s="351"/>
      <c r="J25" s="596"/>
      <c r="K25" s="596"/>
      <c r="L25" s="596"/>
      <c r="M25" s="50"/>
    </row>
    <row r="26" spans="1:21">
      <c r="A26" s="351" t="s">
        <v>296</v>
      </c>
      <c r="B26" s="351"/>
      <c r="C26" s="351"/>
      <c r="D26" s="351" t="s">
        <v>296</v>
      </c>
      <c r="E26" s="351"/>
      <c r="F26" s="351"/>
      <c r="G26" s="50">
        <v>4</v>
      </c>
      <c r="H26" s="351"/>
      <c r="I26" s="351"/>
      <c r="J26" s="1310" t="s">
        <v>351</v>
      </c>
      <c r="K26" s="1311"/>
      <c r="L26" s="1312"/>
      <c r="M26" s="441"/>
    </row>
    <row r="27" spans="1:21">
      <c r="A27" s="351"/>
      <c r="B27" s="352" t="s">
        <v>164</v>
      </c>
      <c r="C27" s="353" t="s">
        <v>295</v>
      </c>
      <c r="D27" s="351"/>
      <c r="E27" s="352" t="s">
        <v>164</v>
      </c>
      <c r="F27" s="353" t="s">
        <v>295</v>
      </c>
      <c r="G27" s="50">
        <v>6</v>
      </c>
      <c r="H27" s="351"/>
      <c r="I27" s="351"/>
      <c r="J27" s="351" t="s">
        <v>146</v>
      </c>
      <c r="K27" s="351"/>
      <c r="L27" s="351"/>
      <c r="M27" s="351"/>
    </row>
    <row r="28" spans="1:21">
      <c r="A28" s="50">
        <v>2</v>
      </c>
      <c r="B28" s="351"/>
      <c r="C28" s="351"/>
      <c r="D28" s="50">
        <v>2</v>
      </c>
      <c r="E28" s="351"/>
      <c r="F28" s="351"/>
      <c r="G28" s="50">
        <v>8</v>
      </c>
      <c r="H28" s="351"/>
      <c r="I28" s="351"/>
      <c r="J28" s="351" t="s">
        <v>296</v>
      </c>
      <c r="K28" s="351"/>
      <c r="L28" s="351"/>
      <c r="M28" s="351"/>
    </row>
    <row r="29" spans="1:21">
      <c r="A29" s="50">
        <v>4</v>
      </c>
      <c r="B29" s="351"/>
      <c r="C29" s="351"/>
      <c r="D29" s="50">
        <v>4</v>
      </c>
      <c r="E29" s="351"/>
      <c r="F29" s="351"/>
      <c r="G29" s="1310" t="s">
        <v>306</v>
      </c>
      <c r="H29" s="1311"/>
      <c r="I29" s="1312"/>
      <c r="J29" s="355"/>
      <c r="K29" s="352" t="s">
        <v>164</v>
      </c>
      <c r="L29" s="353" t="s">
        <v>295</v>
      </c>
      <c r="M29" s="353"/>
    </row>
    <row r="30" spans="1:21">
      <c r="A30" s="50">
        <v>6</v>
      </c>
      <c r="B30" s="351"/>
      <c r="C30" s="351"/>
      <c r="D30" s="50">
        <v>6</v>
      </c>
      <c r="E30" s="351"/>
      <c r="F30" s="351"/>
      <c r="G30" s="351" t="s">
        <v>146</v>
      </c>
      <c r="H30" s="351"/>
      <c r="I30" s="351"/>
      <c r="J30" s="50">
        <v>2</v>
      </c>
      <c r="K30" s="354"/>
      <c r="L30" s="354"/>
      <c r="M30" s="354"/>
    </row>
    <row r="31" spans="1:21">
      <c r="A31" s="50">
        <v>8</v>
      </c>
      <c r="B31" s="351"/>
      <c r="C31" s="351"/>
      <c r="D31" s="50">
        <v>8</v>
      </c>
      <c r="E31" s="351"/>
      <c r="F31" s="351"/>
      <c r="G31" s="351" t="s">
        <v>296</v>
      </c>
      <c r="H31" s="351"/>
      <c r="I31" s="351"/>
      <c r="J31" s="50">
        <v>4</v>
      </c>
      <c r="K31" s="351"/>
      <c r="L31" s="351"/>
      <c r="M31" s="351"/>
    </row>
    <row r="32" spans="1:21">
      <c r="A32" s="50">
        <v>10</v>
      </c>
      <c r="B32" s="351"/>
      <c r="C32" s="351"/>
      <c r="D32" s="50">
        <v>10</v>
      </c>
      <c r="E32" s="351"/>
      <c r="F32" s="351"/>
      <c r="G32" s="351"/>
      <c r="H32" s="352" t="s">
        <v>164</v>
      </c>
      <c r="I32" s="353" t="s">
        <v>295</v>
      </c>
      <c r="J32" s="50">
        <v>6</v>
      </c>
      <c r="K32" s="351"/>
      <c r="L32" s="351"/>
      <c r="M32" s="351"/>
    </row>
    <row r="33" spans="1:13">
      <c r="A33" s="50">
        <v>12</v>
      </c>
      <c r="B33" s="351"/>
      <c r="C33" s="351"/>
      <c r="D33" s="50">
        <v>12</v>
      </c>
      <c r="E33" s="351"/>
      <c r="F33" s="351"/>
      <c r="G33" s="50">
        <v>2</v>
      </c>
      <c r="H33" s="351"/>
      <c r="I33" s="351"/>
      <c r="J33" s="50">
        <v>8</v>
      </c>
      <c r="K33" s="351"/>
      <c r="L33" s="351"/>
      <c r="M33" s="351"/>
    </row>
    <row r="34" spans="1:13">
      <c r="A34" s="50">
        <v>14</v>
      </c>
      <c r="B34" s="351"/>
      <c r="C34" s="351"/>
      <c r="D34" s="50">
        <v>14</v>
      </c>
      <c r="E34" s="351"/>
      <c r="F34" s="351"/>
      <c r="G34" s="50">
        <v>4</v>
      </c>
      <c r="H34" s="351"/>
      <c r="I34" s="351"/>
      <c r="J34" s="50">
        <v>10</v>
      </c>
      <c r="K34" s="351"/>
      <c r="L34" s="351"/>
      <c r="M34" s="351"/>
    </row>
    <row r="35" spans="1:13">
      <c r="A35" s="50">
        <v>16</v>
      </c>
      <c r="B35" s="351"/>
      <c r="C35" s="351"/>
      <c r="D35" s="50">
        <v>16</v>
      </c>
      <c r="E35" s="351"/>
      <c r="F35" s="351"/>
      <c r="G35" s="50">
        <v>6</v>
      </c>
      <c r="H35" s="351"/>
      <c r="I35" s="351"/>
      <c r="J35" s="50">
        <v>12</v>
      </c>
      <c r="K35" s="351"/>
      <c r="L35" s="351"/>
      <c r="M35" s="351"/>
    </row>
    <row r="36" spans="1:13">
      <c r="A36" s="50">
        <v>18</v>
      </c>
      <c r="B36" s="351"/>
      <c r="C36" s="351"/>
      <c r="D36" s="50">
        <v>18</v>
      </c>
      <c r="E36" s="351"/>
      <c r="F36" s="351"/>
      <c r="G36" s="1310" t="s">
        <v>307</v>
      </c>
      <c r="H36" s="1311"/>
      <c r="I36" s="1312"/>
      <c r="J36" s="50">
        <v>14</v>
      </c>
      <c r="K36" s="351"/>
      <c r="L36" s="351"/>
      <c r="M36" s="351"/>
    </row>
    <row r="37" spans="1:13">
      <c r="A37" s="50">
        <v>20</v>
      </c>
      <c r="B37" s="351"/>
      <c r="C37" s="351"/>
      <c r="D37" s="50">
        <v>20</v>
      </c>
      <c r="E37" s="351"/>
      <c r="F37" s="351"/>
      <c r="G37" s="351" t="s">
        <v>146</v>
      </c>
      <c r="H37" s="351"/>
      <c r="I37" s="351"/>
      <c r="J37" s="50">
        <v>16</v>
      </c>
      <c r="K37" s="351"/>
      <c r="L37" s="351"/>
      <c r="M37" s="351"/>
    </row>
    <row r="38" spans="1:13">
      <c r="A38" s="50">
        <v>22</v>
      </c>
      <c r="B38" s="351"/>
      <c r="C38" s="351"/>
      <c r="D38" s="50">
        <v>22</v>
      </c>
      <c r="E38" s="351"/>
      <c r="F38" s="351"/>
      <c r="G38" s="351" t="s">
        <v>296</v>
      </c>
      <c r="H38" s="351"/>
      <c r="I38" s="351"/>
      <c r="J38" s="50">
        <v>18</v>
      </c>
      <c r="K38" s="50"/>
      <c r="L38" s="50"/>
      <c r="M38" s="50"/>
    </row>
    <row r="39" spans="1:13">
      <c r="A39" s="50">
        <v>24</v>
      </c>
      <c r="B39" s="351"/>
      <c r="C39" s="351"/>
      <c r="D39" s="50">
        <v>24</v>
      </c>
      <c r="E39" s="351"/>
      <c r="F39" s="351"/>
      <c r="G39" s="351"/>
      <c r="H39" s="352" t="s">
        <v>164</v>
      </c>
      <c r="I39" s="353" t="s">
        <v>295</v>
      </c>
      <c r="J39" s="50">
        <v>20</v>
      </c>
      <c r="K39" s="50"/>
      <c r="L39" s="50"/>
      <c r="M39" s="50"/>
    </row>
    <row r="40" spans="1:13">
      <c r="A40" s="50">
        <v>26</v>
      </c>
      <c r="B40" s="351"/>
      <c r="C40" s="351"/>
      <c r="D40" s="50">
        <v>26</v>
      </c>
      <c r="E40" s="351"/>
      <c r="F40" s="351"/>
      <c r="G40" s="50">
        <v>2</v>
      </c>
      <c r="H40" s="351"/>
      <c r="I40" s="351"/>
      <c r="J40" s="50">
        <v>22</v>
      </c>
      <c r="K40" s="50"/>
      <c r="L40" s="50"/>
      <c r="M40" s="50"/>
    </row>
    <row r="41" spans="1:13">
      <c r="A41" s="50">
        <v>28</v>
      </c>
      <c r="B41" s="351"/>
      <c r="C41" s="351"/>
      <c r="D41" s="50">
        <v>28</v>
      </c>
      <c r="E41" s="351"/>
      <c r="F41" s="351"/>
      <c r="G41" s="50">
        <v>4</v>
      </c>
      <c r="H41" s="351"/>
      <c r="I41" s="351"/>
      <c r="J41" s="50">
        <v>24</v>
      </c>
      <c r="K41" s="50"/>
      <c r="L41" s="50"/>
      <c r="M41" s="50"/>
    </row>
    <row r="42" spans="1:13">
      <c r="A42" s="1310" t="s">
        <v>302</v>
      </c>
      <c r="B42" s="1311"/>
      <c r="C42" s="1312"/>
      <c r="D42" s="50">
        <v>30</v>
      </c>
      <c r="E42" s="351"/>
      <c r="F42" s="351"/>
      <c r="G42" s="50">
        <v>6</v>
      </c>
      <c r="H42" s="351"/>
      <c r="I42" s="351"/>
      <c r="J42" s="50"/>
      <c r="K42" s="50"/>
      <c r="L42" s="50"/>
      <c r="M42" s="50"/>
    </row>
    <row r="43" spans="1:13">
      <c r="A43" s="351" t="s">
        <v>146</v>
      </c>
      <c r="B43" s="351"/>
      <c r="C43" s="351"/>
      <c r="D43" s="1310" t="s">
        <v>305</v>
      </c>
      <c r="E43" s="1311"/>
      <c r="F43" s="1312"/>
      <c r="G43" s="1310" t="s">
        <v>299</v>
      </c>
      <c r="H43" s="1311"/>
      <c r="I43" s="1312"/>
      <c r="J43" s="1310" t="s">
        <v>652</v>
      </c>
      <c r="K43" s="1311"/>
      <c r="L43" s="1312"/>
      <c r="M43" s="441"/>
    </row>
    <row r="44" spans="1:13">
      <c r="A44" s="351" t="s">
        <v>296</v>
      </c>
      <c r="B44" s="351"/>
      <c r="C44" s="351"/>
      <c r="D44" s="351" t="s">
        <v>146</v>
      </c>
      <c r="E44" s="351"/>
      <c r="F44" s="351"/>
      <c r="G44" s="351" t="s">
        <v>146</v>
      </c>
      <c r="H44" s="351"/>
      <c r="I44" s="351"/>
      <c r="J44" s="351" t="s">
        <v>146</v>
      </c>
      <c r="K44" s="351"/>
      <c r="L44" s="351"/>
      <c r="M44" s="351"/>
    </row>
    <row r="45" spans="1:13">
      <c r="A45" s="351"/>
      <c r="B45" s="352" t="s">
        <v>164</v>
      </c>
      <c r="C45" s="353" t="s">
        <v>295</v>
      </c>
      <c r="D45" s="351"/>
      <c r="E45" s="352" t="s">
        <v>164</v>
      </c>
      <c r="F45" s="353" t="s">
        <v>295</v>
      </c>
      <c r="G45" s="351"/>
      <c r="H45" s="352" t="s">
        <v>164</v>
      </c>
      <c r="I45" s="353" t="s">
        <v>295</v>
      </c>
      <c r="J45" s="351" t="s">
        <v>296</v>
      </c>
      <c r="K45" s="351"/>
      <c r="L45" s="351"/>
      <c r="M45" s="351"/>
    </row>
    <row r="46" spans="1:13">
      <c r="A46" s="50">
        <v>2</v>
      </c>
      <c r="B46" s="351"/>
      <c r="C46" s="351"/>
      <c r="D46" s="50" t="s">
        <v>190</v>
      </c>
      <c r="E46" s="351"/>
      <c r="F46" s="676">
        <v>43.5</v>
      </c>
      <c r="G46" s="597" t="s">
        <v>190</v>
      </c>
      <c r="H46" s="597"/>
      <c r="I46" s="50">
        <v>37</v>
      </c>
      <c r="J46" s="351"/>
      <c r="K46" s="352" t="s">
        <v>164</v>
      </c>
      <c r="L46" s="353" t="s">
        <v>295</v>
      </c>
      <c r="M46" s="353"/>
    </row>
    <row r="47" spans="1:13">
      <c r="A47" s="50">
        <v>4</v>
      </c>
      <c r="B47" s="351"/>
      <c r="C47" s="351"/>
      <c r="D47" s="1313" t="s">
        <v>650</v>
      </c>
      <c r="E47" s="1314"/>
      <c r="F47" s="1314"/>
      <c r="G47" s="50"/>
      <c r="H47" s="50"/>
      <c r="I47" s="50"/>
      <c r="J47" s="50">
        <v>2</v>
      </c>
      <c r="K47" s="351"/>
      <c r="L47" s="351"/>
      <c r="M47" s="351"/>
    </row>
    <row r="48" spans="1:13">
      <c r="A48" s="50">
        <v>6</v>
      </c>
      <c r="B48" s="351"/>
      <c r="C48" s="351"/>
      <c r="D48" s="603" t="s">
        <v>146</v>
      </c>
      <c r="E48" s="355"/>
      <c r="F48" s="355"/>
      <c r="G48" s="351"/>
      <c r="H48" s="351"/>
      <c r="I48" s="652"/>
      <c r="J48" s="50">
        <v>4</v>
      </c>
      <c r="K48" s="351"/>
      <c r="L48" s="351"/>
      <c r="M48" s="351"/>
    </row>
    <row r="49" spans="1:13">
      <c r="A49" s="50">
        <v>8</v>
      </c>
      <c r="B49" s="351"/>
      <c r="C49" s="351"/>
      <c r="D49" s="603" t="s">
        <v>296</v>
      </c>
      <c r="E49" s="355"/>
      <c r="F49" s="355"/>
      <c r="G49" s="50"/>
      <c r="H49" s="50"/>
      <c r="I49" s="50"/>
      <c r="J49" s="50">
        <v>6</v>
      </c>
      <c r="K49" s="351"/>
      <c r="L49" s="351"/>
      <c r="M49" s="351"/>
    </row>
    <row r="50" spans="1:13">
      <c r="A50" s="50">
        <v>10</v>
      </c>
      <c r="B50" s="351"/>
      <c r="C50" s="351"/>
      <c r="D50" s="355"/>
      <c r="E50" s="598" t="s">
        <v>164</v>
      </c>
      <c r="F50" s="458" t="s">
        <v>295</v>
      </c>
      <c r="G50" s="50"/>
      <c r="H50" s="50"/>
      <c r="I50" s="50"/>
      <c r="J50" s="1310" t="s">
        <v>654</v>
      </c>
      <c r="K50" s="1311"/>
      <c r="L50" s="1312"/>
      <c r="M50" s="441"/>
    </row>
    <row r="51" spans="1:13">
      <c r="A51" s="50">
        <v>12</v>
      </c>
      <c r="B51" s="351"/>
      <c r="C51" s="351"/>
      <c r="D51" s="50">
        <v>2</v>
      </c>
      <c r="E51" s="675"/>
      <c r="F51" s="675"/>
      <c r="G51" s="50"/>
      <c r="H51" s="50"/>
      <c r="I51" s="50"/>
      <c r="J51" s="351" t="s">
        <v>146</v>
      </c>
      <c r="K51" s="351"/>
      <c r="L51" s="351"/>
      <c r="M51" s="351"/>
    </row>
    <row r="52" spans="1:13">
      <c r="A52" s="50">
        <v>14</v>
      </c>
      <c r="B52" s="351"/>
      <c r="C52" s="351"/>
      <c r="D52" s="50">
        <v>4</v>
      </c>
      <c r="E52" s="675"/>
      <c r="F52" s="675"/>
      <c r="G52" s="50"/>
      <c r="H52" s="50"/>
      <c r="I52" s="50"/>
      <c r="J52" s="351" t="s">
        <v>296</v>
      </c>
      <c r="K52" s="351"/>
      <c r="L52" s="351"/>
      <c r="M52" s="351"/>
    </row>
    <row r="53" spans="1:13">
      <c r="A53" s="50">
        <v>16</v>
      </c>
      <c r="B53" s="351"/>
      <c r="C53" s="351"/>
      <c r="D53" s="50">
        <v>6</v>
      </c>
      <c r="E53" s="675"/>
      <c r="F53" s="675"/>
      <c r="G53" s="50"/>
      <c r="H53" s="611"/>
      <c r="I53" s="611"/>
      <c r="J53" s="351"/>
      <c r="K53" s="352" t="s">
        <v>164</v>
      </c>
      <c r="L53" s="353" t="s">
        <v>295</v>
      </c>
      <c r="M53" s="353"/>
    </row>
    <row r="54" spans="1:13">
      <c r="A54" s="50">
        <v>18</v>
      </c>
      <c r="B54" s="351"/>
      <c r="C54" s="351"/>
      <c r="D54" s="50">
        <v>8</v>
      </c>
      <c r="E54" s="675"/>
      <c r="F54" s="675"/>
      <c r="G54" s="50"/>
      <c r="H54" s="355"/>
      <c r="I54" s="355"/>
      <c r="J54" s="50">
        <v>2</v>
      </c>
      <c r="K54" s="351"/>
      <c r="L54" s="351"/>
      <c r="M54" s="351"/>
    </row>
    <row r="55" spans="1:13">
      <c r="A55" s="50">
        <v>20</v>
      </c>
      <c r="B55" s="351"/>
      <c r="C55" s="351"/>
      <c r="D55" s="50">
        <v>10</v>
      </c>
      <c r="E55" s="675"/>
      <c r="F55" s="675"/>
      <c r="G55" s="50"/>
      <c r="H55" s="611"/>
      <c r="I55" s="611"/>
      <c r="J55" s="50">
        <v>4</v>
      </c>
      <c r="K55" s="351"/>
      <c r="L55" s="351"/>
      <c r="M55" s="351"/>
    </row>
    <row r="56" spans="1:13">
      <c r="A56" s="50">
        <v>22</v>
      </c>
      <c r="B56" s="351"/>
      <c r="C56" s="351"/>
      <c r="D56" s="50">
        <v>12</v>
      </c>
      <c r="E56" s="351"/>
      <c r="F56" s="351"/>
      <c r="G56" s="50"/>
      <c r="H56" s="355"/>
      <c r="I56" s="355"/>
      <c r="J56" s="50">
        <v>6</v>
      </c>
      <c r="K56" s="351"/>
      <c r="L56" s="351"/>
      <c r="M56" s="351"/>
    </row>
    <row r="57" spans="1:13">
      <c r="A57" s="211"/>
      <c r="B57" s="211"/>
      <c r="C57" s="211"/>
      <c r="D57" s="154"/>
      <c r="E57" s="154"/>
      <c r="F57" s="154"/>
      <c r="G57" s="273"/>
      <c r="H57" s="17"/>
      <c r="I57" s="17"/>
    </row>
    <row r="58" spans="1:13">
      <c r="A58" s="211"/>
      <c r="B58" s="211"/>
      <c r="C58" s="211"/>
      <c r="D58" s="154"/>
      <c r="E58" s="154"/>
      <c r="F58" s="154"/>
      <c r="G58" s="211"/>
      <c r="H58" s="17"/>
      <c r="I58" s="17"/>
    </row>
    <row r="61" spans="1:13">
      <c r="A61" s="198" t="s">
        <v>297</v>
      </c>
      <c r="B61" s="1158" t="s">
        <v>978</v>
      </c>
      <c r="C61" s="1158"/>
      <c r="D61" s="1158"/>
      <c r="E61" s="1158"/>
      <c r="F61" s="198"/>
    </row>
    <row r="62" spans="1:13">
      <c r="A62" s="198" t="s">
        <v>298</v>
      </c>
      <c r="B62" s="1158" t="s">
        <v>1000</v>
      </c>
      <c r="C62" s="1158"/>
      <c r="D62" s="1158"/>
      <c r="E62" s="1158"/>
      <c r="F62" s="1158"/>
      <c r="G62" s="1158"/>
      <c r="H62" s="1158"/>
      <c r="I62" s="1158"/>
    </row>
    <row r="63" spans="1:13">
      <c r="A63" s="198" t="s">
        <v>6</v>
      </c>
      <c r="B63" s="1316"/>
      <c r="C63" s="1316"/>
      <c r="D63" s="1316"/>
      <c r="E63" s="1316"/>
      <c r="F63" s="1316"/>
      <c r="G63" s="1316"/>
      <c r="H63" s="1316"/>
      <c r="I63" s="1316"/>
    </row>
    <row r="64" spans="1:13">
      <c r="A64" s="198" t="s">
        <v>144</v>
      </c>
      <c r="B64" s="1315">
        <v>41926</v>
      </c>
      <c r="C64" s="1315"/>
      <c r="D64" s="198"/>
      <c r="E64" s="198"/>
      <c r="F64" s="198"/>
    </row>
    <row r="65" spans="1:9">
      <c r="A65" s="1150" t="s">
        <v>350</v>
      </c>
      <c r="B65" s="1151"/>
      <c r="C65" s="1152"/>
      <c r="D65" s="1170" t="s">
        <v>303</v>
      </c>
      <c r="E65" s="1171"/>
      <c r="F65" s="1172"/>
      <c r="G65" s="337" t="s">
        <v>306</v>
      </c>
      <c r="H65" s="338"/>
      <c r="I65" s="339"/>
    </row>
    <row r="66" spans="1:9">
      <c r="A66" s="209" t="s">
        <v>146</v>
      </c>
      <c r="B66" s="209"/>
      <c r="C66" s="209"/>
      <c r="D66" s="210" t="s">
        <v>146</v>
      </c>
      <c r="E66" s="210"/>
      <c r="F66" s="210"/>
      <c r="G66" s="210" t="s">
        <v>146</v>
      </c>
      <c r="H66" s="210"/>
      <c r="I66" s="210"/>
    </row>
    <row r="67" spans="1:9">
      <c r="A67" s="209" t="s">
        <v>294</v>
      </c>
      <c r="B67" s="618"/>
      <c r="C67" s="619"/>
      <c r="D67" s="210" t="s">
        <v>294</v>
      </c>
      <c r="E67" s="601"/>
      <c r="F67" s="602"/>
      <c r="G67" s="210" t="s">
        <v>294</v>
      </c>
      <c r="H67" s="601"/>
      <c r="I67" s="602"/>
    </row>
    <row r="68" spans="1:9">
      <c r="A68" s="460" t="s">
        <v>150</v>
      </c>
      <c r="B68" s="460"/>
      <c r="C68" s="460"/>
      <c r="D68" s="243" t="s">
        <v>150</v>
      </c>
      <c r="E68" s="243"/>
      <c r="F68" s="210"/>
      <c r="G68" s="243" t="s">
        <v>150</v>
      </c>
      <c r="H68" s="243"/>
      <c r="I68" s="210"/>
    </row>
    <row r="69" spans="1:9">
      <c r="A69" s="460" t="s">
        <v>149</v>
      </c>
      <c r="B69" s="460"/>
      <c r="C69" s="460"/>
      <c r="D69" s="243" t="s">
        <v>149</v>
      </c>
      <c r="E69" s="243"/>
      <c r="F69" s="210"/>
      <c r="G69" s="243" t="s">
        <v>149</v>
      </c>
      <c r="H69" s="243"/>
      <c r="I69" s="210"/>
    </row>
    <row r="70" spans="1:9">
      <c r="A70" s="460" t="s">
        <v>148</v>
      </c>
      <c r="B70" s="460"/>
      <c r="C70" s="460"/>
      <c r="D70" s="243" t="s">
        <v>148</v>
      </c>
      <c r="E70" s="243"/>
      <c r="F70" s="210"/>
      <c r="G70" s="243" t="s">
        <v>148</v>
      </c>
      <c r="H70" s="243"/>
      <c r="I70" s="210"/>
    </row>
    <row r="71" spans="1:9">
      <c r="A71" s="460" t="s">
        <v>147</v>
      </c>
      <c r="B71" s="460"/>
      <c r="C71" s="460"/>
      <c r="D71" s="243" t="s">
        <v>147</v>
      </c>
      <c r="E71" s="243"/>
      <c r="F71" s="210"/>
      <c r="G71" s="243" t="s">
        <v>147</v>
      </c>
      <c r="H71" s="243"/>
      <c r="I71" s="210"/>
    </row>
    <row r="72" spans="1:9">
      <c r="A72" s="1170" t="s">
        <v>351</v>
      </c>
      <c r="B72" s="1171"/>
      <c r="C72" s="1172"/>
      <c r="D72" s="1170" t="s">
        <v>304</v>
      </c>
      <c r="E72" s="1171"/>
      <c r="F72" s="1172"/>
      <c r="G72" s="337" t="s">
        <v>307</v>
      </c>
      <c r="H72" s="338"/>
      <c r="I72" s="339"/>
    </row>
    <row r="73" spans="1:9">
      <c r="A73" s="210" t="s">
        <v>146</v>
      </c>
      <c r="B73" s="210"/>
      <c r="C73" s="239"/>
      <c r="D73" s="210" t="s">
        <v>146</v>
      </c>
      <c r="E73" s="210"/>
      <c r="F73" s="210"/>
      <c r="G73" s="210" t="s">
        <v>146</v>
      </c>
      <c r="H73" s="210"/>
      <c r="I73" s="210"/>
    </row>
    <row r="74" spans="1:9">
      <c r="A74" s="210" t="s">
        <v>294</v>
      </c>
      <c r="B74" s="601"/>
      <c r="C74" s="602"/>
      <c r="D74" s="210" t="s">
        <v>294</v>
      </c>
      <c r="E74" s="210"/>
      <c r="F74" s="210"/>
      <c r="G74" s="210" t="s">
        <v>294</v>
      </c>
      <c r="H74" s="601"/>
      <c r="I74" s="602"/>
    </row>
    <row r="75" spans="1:9">
      <c r="A75" s="243" t="s">
        <v>150</v>
      </c>
      <c r="B75" s="243"/>
      <c r="C75" s="210"/>
      <c r="D75" s="243" t="s">
        <v>150</v>
      </c>
      <c r="E75" s="243"/>
      <c r="F75" s="210"/>
      <c r="G75" s="243" t="s">
        <v>150</v>
      </c>
      <c r="H75" s="243"/>
      <c r="I75" s="210"/>
    </row>
    <row r="76" spans="1:9">
      <c r="A76" s="243" t="s">
        <v>149</v>
      </c>
      <c r="B76" s="243"/>
      <c r="C76" s="210"/>
      <c r="D76" s="243" t="s">
        <v>149</v>
      </c>
      <c r="E76" s="243"/>
      <c r="F76" s="210"/>
      <c r="G76" s="243" t="s">
        <v>149</v>
      </c>
      <c r="H76" s="243"/>
      <c r="I76" s="210"/>
    </row>
    <row r="77" spans="1:9">
      <c r="A77" s="243" t="s">
        <v>148</v>
      </c>
      <c r="B77" s="243"/>
      <c r="C77" s="210"/>
      <c r="D77" s="243" t="s">
        <v>148</v>
      </c>
      <c r="E77" s="243"/>
      <c r="F77" s="210"/>
      <c r="G77" s="243" t="s">
        <v>148</v>
      </c>
      <c r="H77" s="243"/>
      <c r="I77" s="210"/>
    </row>
    <row r="78" spans="1:9">
      <c r="A78" s="243" t="s">
        <v>147</v>
      </c>
      <c r="B78" s="243"/>
      <c r="C78" s="210"/>
      <c r="D78" s="243" t="s">
        <v>147</v>
      </c>
      <c r="E78" s="243"/>
      <c r="F78" s="210"/>
      <c r="G78" s="243" t="s">
        <v>147</v>
      </c>
      <c r="H78" s="243"/>
      <c r="I78" s="210"/>
    </row>
    <row r="79" spans="1:9">
      <c r="A79" s="1150" t="s">
        <v>651</v>
      </c>
      <c r="B79" s="1151"/>
      <c r="C79" s="1152"/>
      <c r="D79" s="1170" t="s">
        <v>305</v>
      </c>
      <c r="E79" s="1171"/>
      <c r="F79" s="1172"/>
      <c r="G79" s="337" t="s">
        <v>653</v>
      </c>
      <c r="H79" s="338"/>
      <c r="I79" s="339"/>
    </row>
    <row r="80" spans="1:9">
      <c r="A80" s="209" t="s">
        <v>146</v>
      </c>
      <c r="B80" s="209"/>
      <c r="C80" s="620"/>
      <c r="D80" s="210" t="s">
        <v>146</v>
      </c>
      <c r="E80" s="210"/>
      <c r="F80" s="210"/>
      <c r="G80" s="210" t="s">
        <v>146</v>
      </c>
      <c r="H80" s="210"/>
      <c r="I80" s="210"/>
    </row>
    <row r="81" spans="1:9">
      <c r="A81" s="209" t="s">
        <v>294</v>
      </c>
      <c r="B81" s="618"/>
      <c r="C81" s="619"/>
      <c r="D81" s="210" t="s">
        <v>294</v>
      </c>
      <c r="E81" s="1308"/>
      <c r="F81" s="1309"/>
      <c r="G81" s="210" t="s">
        <v>294</v>
      </c>
      <c r="H81" s="601"/>
      <c r="I81" s="602"/>
    </row>
    <row r="82" spans="1:9">
      <c r="A82" s="460" t="s">
        <v>150</v>
      </c>
      <c r="B82" s="460"/>
      <c r="C82" s="460"/>
      <c r="D82" s="243" t="s">
        <v>150</v>
      </c>
      <c r="E82" s="243"/>
      <c r="F82" s="210"/>
      <c r="G82" s="243" t="s">
        <v>150</v>
      </c>
      <c r="H82" s="243"/>
      <c r="I82" s="210"/>
    </row>
    <row r="83" spans="1:9">
      <c r="A83" s="460" t="s">
        <v>149</v>
      </c>
      <c r="B83" s="460"/>
      <c r="C83" s="460"/>
      <c r="D83" s="243" t="s">
        <v>149</v>
      </c>
      <c r="E83" s="243"/>
      <c r="F83" s="210"/>
      <c r="G83" s="243" t="s">
        <v>149</v>
      </c>
      <c r="H83" s="243"/>
      <c r="I83" s="210"/>
    </row>
    <row r="84" spans="1:9">
      <c r="A84" s="460" t="s">
        <v>148</v>
      </c>
      <c r="B84" s="460"/>
      <c r="C84" s="460"/>
      <c r="D84" s="243" t="s">
        <v>148</v>
      </c>
      <c r="E84" s="243"/>
      <c r="F84" s="210"/>
      <c r="G84" s="243" t="s">
        <v>148</v>
      </c>
      <c r="H84" s="243"/>
      <c r="I84" s="210"/>
    </row>
    <row r="85" spans="1:9">
      <c r="A85" s="460" t="s">
        <v>147</v>
      </c>
      <c r="B85" s="460"/>
      <c r="C85" s="460"/>
      <c r="D85" s="243" t="s">
        <v>147</v>
      </c>
      <c r="E85" s="243"/>
      <c r="F85" s="210"/>
      <c r="G85" s="243" t="s">
        <v>147</v>
      </c>
      <c r="H85" s="243"/>
      <c r="I85" s="210"/>
    </row>
    <row r="86" spans="1:9">
      <c r="A86" s="1170" t="s">
        <v>299</v>
      </c>
      <c r="B86" s="1171"/>
      <c r="C86" s="1172"/>
      <c r="D86" s="1170" t="s">
        <v>635</v>
      </c>
      <c r="E86" s="1171"/>
      <c r="F86" s="1172"/>
      <c r="G86" s="337" t="s">
        <v>654</v>
      </c>
      <c r="H86" s="338"/>
      <c r="I86" s="339"/>
    </row>
    <row r="87" spans="1:9">
      <c r="A87" s="210" t="s">
        <v>146</v>
      </c>
      <c r="B87" s="210"/>
      <c r="C87" s="210"/>
      <c r="D87" s="210" t="s">
        <v>146</v>
      </c>
      <c r="E87" s="210"/>
      <c r="F87" s="210"/>
      <c r="G87" s="210" t="s">
        <v>146</v>
      </c>
      <c r="H87" s="210"/>
      <c r="I87" s="210"/>
    </row>
    <row r="88" spans="1:9">
      <c r="A88" s="210" t="s">
        <v>294</v>
      </c>
      <c r="B88" s="601"/>
      <c r="C88" s="602"/>
      <c r="D88" s="210" t="s">
        <v>294</v>
      </c>
      <c r="E88" s="601"/>
      <c r="F88" s="602"/>
      <c r="G88" s="210" t="s">
        <v>294</v>
      </c>
      <c r="H88" s="601"/>
      <c r="I88" s="602"/>
    </row>
    <row r="89" spans="1:9">
      <c r="A89" s="243" t="s">
        <v>150</v>
      </c>
      <c r="B89" s="243"/>
      <c r="C89" s="210"/>
      <c r="D89" s="243" t="s">
        <v>150</v>
      </c>
      <c r="E89" s="243"/>
      <c r="F89" s="210"/>
      <c r="G89" s="243" t="s">
        <v>150</v>
      </c>
      <c r="H89" s="243"/>
      <c r="I89" s="210"/>
    </row>
    <row r="90" spans="1:9">
      <c r="A90" s="243" t="s">
        <v>149</v>
      </c>
      <c r="B90" s="243"/>
      <c r="C90" s="210"/>
      <c r="D90" s="243" t="s">
        <v>149</v>
      </c>
      <c r="E90" s="243"/>
      <c r="F90" s="210"/>
      <c r="G90" s="243" t="s">
        <v>149</v>
      </c>
      <c r="H90" s="243"/>
      <c r="I90" s="210"/>
    </row>
    <row r="91" spans="1:9">
      <c r="A91" s="243" t="s">
        <v>148</v>
      </c>
      <c r="B91" s="243"/>
      <c r="C91" s="210"/>
      <c r="D91" s="243" t="s">
        <v>148</v>
      </c>
      <c r="E91" s="243"/>
      <c r="F91" s="210"/>
      <c r="G91" s="243" t="s">
        <v>148</v>
      </c>
      <c r="H91" s="243"/>
      <c r="I91" s="210"/>
    </row>
    <row r="92" spans="1:9">
      <c r="A92" s="243" t="s">
        <v>147</v>
      </c>
      <c r="B92" s="243"/>
      <c r="C92" s="210"/>
      <c r="D92" s="243" t="s">
        <v>147</v>
      </c>
      <c r="E92" s="243"/>
      <c r="F92" s="210"/>
      <c r="G92" s="243" t="s">
        <v>147</v>
      </c>
      <c r="H92" s="243"/>
      <c r="I92" s="210"/>
    </row>
    <row r="93" spans="1:9">
      <c r="A93" s="1170" t="s">
        <v>300</v>
      </c>
      <c r="B93" s="1171"/>
      <c r="C93" s="1172"/>
      <c r="D93" s="1170" t="s">
        <v>637</v>
      </c>
      <c r="E93" s="1171"/>
      <c r="F93" s="1172"/>
      <c r="G93" s="50"/>
      <c r="H93" s="50"/>
      <c r="I93" s="50"/>
    </row>
    <row r="94" spans="1:9">
      <c r="A94" s="210" t="s">
        <v>146</v>
      </c>
      <c r="B94" s="210"/>
      <c r="C94" s="210"/>
      <c r="D94" s="210" t="s">
        <v>146</v>
      </c>
      <c r="E94" s="210"/>
      <c r="F94" s="239"/>
      <c r="G94" s="50"/>
      <c r="H94" s="50"/>
      <c r="I94" s="50"/>
    </row>
    <row r="95" spans="1:9">
      <c r="A95" s="210" t="s">
        <v>294</v>
      </c>
      <c r="B95" s="601"/>
      <c r="C95" s="602"/>
      <c r="D95" s="210" t="s">
        <v>294</v>
      </c>
      <c r="E95" s="601"/>
      <c r="F95" s="602"/>
      <c r="G95" s="50"/>
      <c r="H95" s="50"/>
      <c r="I95" s="50"/>
    </row>
    <row r="96" spans="1:9">
      <c r="A96" s="243" t="s">
        <v>150</v>
      </c>
      <c r="B96" s="243"/>
      <c r="C96" s="210"/>
      <c r="D96" s="243" t="s">
        <v>150</v>
      </c>
      <c r="E96" s="243"/>
      <c r="F96" s="210"/>
      <c r="G96" s="50"/>
      <c r="H96" s="50"/>
      <c r="I96" s="50"/>
    </row>
    <row r="97" spans="1:9">
      <c r="A97" s="243" t="s">
        <v>149</v>
      </c>
      <c r="B97" s="243"/>
      <c r="C97" s="210"/>
      <c r="D97" s="243" t="s">
        <v>149</v>
      </c>
      <c r="E97" s="243"/>
      <c r="F97" s="210"/>
      <c r="G97" s="50"/>
      <c r="H97" s="50"/>
      <c r="I97" s="50"/>
    </row>
    <row r="98" spans="1:9">
      <c r="A98" s="243" t="s">
        <v>148</v>
      </c>
      <c r="B98" s="243"/>
      <c r="C98" s="210"/>
      <c r="D98" s="243" t="s">
        <v>148</v>
      </c>
      <c r="E98" s="243"/>
      <c r="F98" s="210"/>
      <c r="G98" s="50"/>
      <c r="H98" s="50"/>
      <c r="I98" s="50"/>
    </row>
    <row r="99" spans="1:9">
      <c r="A99" s="243" t="s">
        <v>147</v>
      </c>
      <c r="B99" s="243"/>
      <c r="C99" s="210"/>
      <c r="D99" s="243" t="s">
        <v>147</v>
      </c>
      <c r="E99" s="243"/>
      <c r="F99" s="210"/>
      <c r="G99" s="50"/>
      <c r="H99" s="50"/>
      <c r="I99" s="50"/>
    </row>
    <row r="100" spans="1:9">
      <c r="A100" s="1170" t="s">
        <v>301</v>
      </c>
      <c r="B100" s="1171"/>
      <c r="C100" s="1172"/>
      <c r="D100" s="1170" t="s">
        <v>636</v>
      </c>
      <c r="E100" s="1171"/>
      <c r="F100" s="1172"/>
      <c r="G100" s="50"/>
      <c r="H100" s="50"/>
      <c r="I100" s="50"/>
    </row>
    <row r="101" spans="1:9">
      <c r="A101" s="210" t="s">
        <v>146</v>
      </c>
      <c r="B101" s="210"/>
      <c r="C101" s="210"/>
      <c r="D101" s="210" t="s">
        <v>146</v>
      </c>
      <c r="E101" s="210"/>
      <c r="F101" s="239"/>
      <c r="G101" s="50"/>
      <c r="H101" s="50"/>
      <c r="I101" s="50"/>
    </row>
    <row r="102" spans="1:9">
      <c r="A102" s="210" t="s">
        <v>294</v>
      </c>
      <c r="B102" s="601"/>
      <c r="C102" s="602"/>
      <c r="D102" s="210" t="s">
        <v>294</v>
      </c>
      <c r="E102" s="601"/>
      <c r="F102" s="602"/>
      <c r="G102" s="50"/>
      <c r="H102" s="50"/>
      <c r="I102" s="50"/>
    </row>
    <row r="103" spans="1:9">
      <c r="A103" s="243" t="s">
        <v>150</v>
      </c>
      <c r="B103" s="243"/>
      <c r="C103" s="210"/>
      <c r="D103" s="243" t="s">
        <v>150</v>
      </c>
      <c r="E103" s="243"/>
      <c r="F103" s="210"/>
      <c r="G103" s="50"/>
      <c r="H103" s="50"/>
      <c r="I103" s="50"/>
    </row>
    <row r="104" spans="1:9">
      <c r="A104" s="243" t="s">
        <v>149</v>
      </c>
      <c r="B104" s="243"/>
      <c r="C104" s="210"/>
      <c r="D104" s="243" t="s">
        <v>149</v>
      </c>
      <c r="E104" s="243"/>
      <c r="F104" s="210"/>
      <c r="G104" s="50"/>
      <c r="H104" s="50"/>
      <c r="I104" s="50"/>
    </row>
    <row r="105" spans="1:9">
      <c r="A105" s="243" t="s">
        <v>148</v>
      </c>
      <c r="B105" s="243"/>
      <c r="C105" s="210"/>
      <c r="D105" s="243" t="s">
        <v>148</v>
      </c>
      <c r="E105" s="243"/>
      <c r="F105" s="210"/>
      <c r="G105" s="50"/>
      <c r="H105" s="50"/>
      <c r="I105" s="50"/>
    </row>
    <row r="106" spans="1:9">
      <c r="A106" s="243" t="s">
        <v>147</v>
      </c>
      <c r="B106" s="243"/>
      <c r="C106" s="210"/>
      <c r="D106" s="243" t="s">
        <v>147</v>
      </c>
      <c r="E106" s="243"/>
      <c r="F106" s="210"/>
      <c r="G106" s="50"/>
      <c r="H106" s="50"/>
      <c r="I106" s="50"/>
    </row>
    <row r="107" spans="1:9">
      <c r="A107" s="1170" t="s">
        <v>302</v>
      </c>
      <c r="B107" s="1171"/>
      <c r="C107" s="1172"/>
      <c r="E107" s="122"/>
      <c r="F107" s="122"/>
      <c r="G107" s="640" t="s">
        <v>659</v>
      </c>
    </row>
    <row r="108" spans="1:9">
      <c r="A108" s="210" t="s">
        <v>146</v>
      </c>
      <c r="B108" s="210"/>
      <c r="C108" s="210"/>
      <c r="E108" s="641" t="s">
        <v>655</v>
      </c>
      <c r="F108" s="442"/>
      <c r="G108" s="643" t="s">
        <v>1038</v>
      </c>
    </row>
    <row r="109" spans="1:9">
      <c r="A109" s="210" t="s">
        <v>294</v>
      </c>
      <c r="B109" s="601"/>
      <c r="C109" s="602"/>
      <c r="E109" s="641" t="s">
        <v>656</v>
      </c>
      <c r="F109" s="442"/>
      <c r="G109" s="643">
        <v>34</v>
      </c>
    </row>
    <row r="110" spans="1:9">
      <c r="A110" s="243" t="s">
        <v>150</v>
      </c>
      <c r="B110" s="243"/>
      <c r="C110" s="210"/>
      <c r="E110" s="641" t="s">
        <v>623</v>
      </c>
      <c r="F110" s="442"/>
      <c r="G110" s="643">
        <v>43.5</v>
      </c>
    </row>
    <row r="111" spans="1:9" ht="21">
      <c r="A111" s="243" t="s">
        <v>149</v>
      </c>
      <c r="B111" s="243"/>
      <c r="C111" s="210"/>
      <c r="E111" s="642" t="s">
        <v>979</v>
      </c>
      <c r="F111" s="442"/>
      <c r="G111" s="643">
        <v>45.6</v>
      </c>
    </row>
    <row r="112" spans="1:9">
      <c r="A112" s="243" t="s">
        <v>148</v>
      </c>
      <c r="B112" s="243"/>
      <c r="C112" s="210"/>
      <c r="E112" s="642" t="s">
        <v>657</v>
      </c>
      <c r="F112" s="442"/>
      <c r="G112" s="643">
        <v>1966</v>
      </c>
    </row>
    <row r="113" spans="1:7">
      <c r="A113" s="243" t="s">
        <v>147</v>
      </c>
      <c r="B113" s="243"/>
      <c r="C113" s="210"/>
      <c r="E113" s="642" t="s">
        <v>658</v>
      </c>
      <c r="F113" s="442"/>
      <c r="G113" s="643">
        <v>62</v>
      </c>
    </row>
  </sheetData>
  <mergeCells count="39">
    <mergeCell ref="B2:E2"/>
    <mergeCell ref="B3:E3"/>
    <mergeCell ref="J6:L6"/>
    <mergeCell ref="G43:I43"/>
    <mergeCell ref="G6:I6"/>
    <mergeCell ref="A42:C42"/>
    <mergeCell ref="G36:I36"/>
    <mergeCell ref="G14:I14"/>
    <mergeCell ref="G21:I21"/>
    <mergeCell ref="J43:L43"/>
    <mergeCell ref="B5:C5"/>
    <mergeCell ref="B4:I4"/>
    <mergeCell ref="A6:C6"/>
    <mergeCell ref="D6:F6"/>
    <mergeCell ref="D43:F43"/>
    <mergeCell ref="A24:C24"/>
    <mergeCell ref="D24:F24"/>
    <mergeCell ref="J50:L50"/>
    <mergeCell ref="J26:L26"/>
    <mergeCell ref="A79:C79"/>
    <mergeCell ref="G29:I29"/>
    <mergeCell ref="D47:F47"/>
    <mergeCell ref="B64:C64"/>
    <mergeCell ref="D65:F65"/>
    <mergeCell ref="A65:C65"/>
    <mergeCell ref="B61:E61"/>
    <mergeCell ref="B63:I63"/>
    <mergeCell ref="B62:I62"/>
    <mergeCell ref="A107:C107"/>
    <mergeCell ref="A100:C100"/>
    <mergeCell ref="A72:C72"/>
    <mergeCell ref="D86:F86"/>
    <mergeCell ref="D93:F93"/>
    <mergeCell ref="D100:F100"/>
    <mergeCell ref="A86:C86"/>
    <mergeCell ref="A93:C93"/>
    <mergeCell ref="E81:F81"/>
    <mergeCell ref="D72:F72"/>
    <mergeCell ref="D79:F79"/>
  </mergeCells>
  <pageMargins left="0.84" right="0.25" top="0.95" bottom="0.27" header="0.21" footer="0.2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L160"/>
  <sheetViews>
    <sheetView topLeftCell="A130" workbookViewId="0">
      <selection activeCell="K152" sqref="K152"/>
    </sheetView>
  </sheetViews>
  <sheetFormatPr defaultRowHeight="14"/>
  <cols>
    <col min="1" max="1" width="24.36328125" style="17" customWidth="1"/>
    <col min="2" max="3" width="7.54296875" style="20" customWidth="1"/>
    <col min="5" max="5" width="18.6328125" customWidth="1"/>
    <col min="6" max="6" width="9.08984375" customWidth="1"/>
  </cols>
  <sheetData>
    <row r="1" spans="1:7" ht="15.5">
      <c r="A1" s="1077" t="s">
        <v>50</v>
      </c>
      <c r="B1" s="1077"/>
      <c r="C1" s="1077"/>
      <c r="D1" s="1077"/>
      <c r="E1" s="1077"/>
      <c r="F1" s="1077"/>
      <c r="G1" s="1077"/>
    </row>
    <row r="2" spans="1:7">
      <c r="A2" s="1" t="s">
        <v>10</v>
      </c>
      <c r="B2" s="159" t="s">
        <v>49</v>
      </c>
      <c r="C2" s="159" t="s">
        <v>16</v>
      </c>
      <c r="D2" s="1"/>
      <c r="E2" s="1"/>
      <c r="F2" s="159" t="s">
        <v>49</v>
      </c>
      <c r="G2" s="159" t="s">
        <v>16</v>
      </c>
    </row>
    <row r="3" spans="1:7">
      <c r="A3" s="15" t="s">
        <v>19</v>
      </c>
      <c r="B3" s="368">
        <v>1990</v>
      </c>
      <c r="C3" s="16">
        <v>773</v>
      </c>
      <c r="E3" s="49" t="s">
        <v>23</v>
      </c>
      <c r="F3" s="368">
        <v>1991</v>
      </c>
      <c r="G3" s="16">
        <v>442</v>
      </c>
    </row>
    <row r="4" spans="1:7">
      <c r="B4" s="368">
        <v>1991</v>
      </c>
      <c r="C4" s="16">
        <v>1078</v>
      </c>
      <c r="E4" s="17"/>
      <c r="F4" s="368">
        <v>1992</v>
      </c>
      <c r="G4" s="16">
        <v>288</v>
      </c>
    </row>
    <row r="5" spans="1:7">
      <c r="B5" s="368">
        <v>1992</v>
      </c>
      <c r="C5" s="16">
        <v>931</v>
      </c>
      <c r="E5" s="17"/>
      <c r="F5" s="368">
        <v>1993</v>
      </c>
      <c r="G5" s="18">
        <v>504</v>
      </c>
    </row>
    <row r="6" spans="1:7">
      <c r="B6" s="368">
        <v>1993</v>
      </c>
      <c r="C6" s="18">
        <v>1253</v>
      </c>
      <c r="E6" s="17"/>
      <c r="F6" s="368">
        <v>1994</v>
      </c>
      <c r="G6" s="18">
        <v>382</v>
      </c>
    </row>
    <row r="7" spans="1:7">
      <c r="B7" s="368">
        <v>1994</v>
      </c>
      <c r="C7" s="18">
        <v>1472</v>
      </c>
      <c r="E7" s="17"/>
      <c r="F7" s="368">
        <v>1995</v>
      </c>
      <c r="G7" s="18">
        <v>474</v>
      </c>
    </row>
    <row r="8" spans="1:7">
      <c r="B8" s="368">
        <v>1995</v>
      </c>
      <c r="C8" s="18">
        <v>1932</v>
      </c>
      <c r="E8" s="17"/>
      <c r="F8" s="368">
        <v>1996</v>
      </c>
      <c r="G8" s="19">
        <v>577.75</v>
      </c>
    </row>
    <row r="9" spans="1:7">
      <c r="B9" s="368">
        <v>1996</v>
      </c>
      <c r="C9" s="19">
        <v>1367.4375</v>
      </c>
      <c r="E9" s="17"/>
      <c r="F9" s="368">
        <v>1997</v>
      </c>
      <c r="G9" s="18">
        <v>392.83071428571424</v>
      </c>
    </row>
    <row r="10" spans="1:7">
      <c r="B10" s="368">
        <v>1997</v>
      </c>
      <c r="C10" s="18">
        <v>798.58375000000012</v>
      </c>
      <c r="E10" s="17"/>
      <c r="F10" s="368">
        <v>1998</v>
      </c>
      <c r="G10" s="18">
        <v>388</v>
      </c>
    </row>
    <row r="11" spans="1:7">
      <c r="B11" s="368">
        <v>1998</v>
      </c>
      <c r="C11" s="18">
        <v>525</v>
      </c>
      <c r="E11" s="17"/>
      <c r="F11" s="368">
        <v>1999</v>
      </c>
      <c r="G11" s="18">
        <v>224</v>
      </c>
    </row>
    <row r="12" spans="1:7">
      <c r="B12" s="368">
        <v>1999</v>
      </c>
      <c r="C12" s="18">
        <v>521</v>
      </c>
      <c r="E12" s="17"/>
      <c r="F12" s="368">
        <v>2000</v>
      </c>
      <c r="G12" s="18">
        <v>431</v>
      </c>
    </row>
    <row r="13" spans="1:7">
      <c r="B13" s="368">
        <v>2000</v>
      </c>
      <c r="C13" s="18">
        <v>1483</v>
      </c>
      <c r="E13" s="17"/>
      <c r="F13" s="368">
        <v>2001</v>
      </c>
      <c r="G13" s="18">
        <v>401</v>
      </c>
    </row>
    <row r="14" spans="1:7">
      <c r="B14" s="368">
        <v>2001</v>
      </c>
      <c r="C14" s="18">
        <v>974</v>
      </c>
      <c r="E14" s="17"/>
      <c r="F14" s="368">
        <v>2002</v>
      </c>
      <c r="G14" s="18">
        <v>289</v>
      </c>
    </row>
    <row r="15" spans="1:7">
      <c r="B15" s="368">
        <v>2002</v>
      </c>
      <c r="C15" s="18">
        <v>4314</v>
      </c>
      <c r="F15" s="368">
        <v>2003</v>
      </c>
      <c r="G15" s="18">
        <v>268</v>
      </c>
    </row>
    <row r="16" spans="1:7">
      <c r="B16" s="368">
        <v>2003</v>
      </c>
      <c r="C16" s="20">
        <v>1757</v>
      </c>
      <c r="F16" s="368">
        <v>2004</v>
      </c>
      <c r="G16" s="18">
        <v>268</v>
      </c>
    </row>
    <row r="17" spans="1:7">
      <c r="B17" s="368">
        <v>2004</v>
      </c>
      <c r="C17" s="20">
        <v>444</v>
      </c>
      <c r="F17" s="368">
        <v>2005</v>
      </c>
      <c r="G17" s="18">
        <v>186</v>
      </c>
    </row>
    <row r="18" spans="1:7">
      <c r="B18" s="368">
        <v>2005</v>
      </c>
      <c r="C18" s="20">
        <v>1100</v>
      </c>
      <c r="F18" s="368">
        <v>2006</v>
      </c>
      <c r="G18" s="18">
        <v>158</v>
      </c>
    </row>
    <row r="19" spans="1:7">
      <c r="B19" s="368">
        <v>2006</v>
      </c>
      <c r="C19" s="20">
        <v>1570</v>
      </c>
      <c r="F19" s="368">
        <v>2007</v>
      </c>
      <c r="G19" s="18">
        <v>222</v>
      </c>
    </row>
    <row r="20" spans="1:7">
      <c r="B20" s="368">
        <v>2007</v>
      </c>
      <c r="C20" s="20">
        <v>747</v>
      </c>
      <c r="F20" s="368">
        <v>2008</v>
      </c>
      <c r="G20" s="18">
        <v>233</v>
      </c>
    </row>
    <row r="21" spans="1:7">
      <c r="B21" s="368">
        <v>2008</v>
      </c>
      <c r="C21" s="20">
        <v>1093</v>
      </c>
      <c r="F21" s="368">
        <v>2009</v>
      </c>
      <c r="G21" s="18">
        <v>291</v>
      </c>
    </row>
    <row r="22" spans="1:7">
      <c r="B22" s="368">
        <v>2009</v>
      </c>
      <c r="C22" s="20">
        <v>322</v>
      </c>
      <c r="F22" s="368">
        <v>2010</v>
      </c>
      <c r="G22" s="18">
        <v>287</v>
      </c>
    </row>
    <row r="23" spans="1:7">
      <c r="B23" s="368">
        <v>2010</v>
      </c>
      <c r="C23" s="20">
        <v>1296</v>
      </c>
      <c r="F23" s="368">
        <v>2011</v>
      </c>
      <c r="G23" s="18">
        <v>158</v>
      </c>
    </row>
    <row r="24" spans="1:7">
      <c r="B24" s="368">
        <v>2011</v>
      </c>
      <c r="C24" s="20">
        <v>760</v>
      </c>
      <c r="F24" s="368">
        <v>2012</v>
      </c>
      <c r="G24" s="18">
        <v>165</v>
      </c>
    </row>
    <row r="25" spans="1:7">
      <c r="B25" s="368">
        <v>2012</v>
      </c>
      <c r="C25" s="20">
        <v>1024</v>
      </c>
      <c r="F25" s="368">
        <v>2013</v>
      </c>
      <c r="G25" s="18">
        <v>161</v>
      </c>
    </row>
    <row r="26" spans="1:7">
      <c r="B26" s="368">
        <v>2013</v>
      </c>
      <c r="C26" s="20">
        <v>800</v>
      </c>
      <c r="F26" s="368">
        <v>2014</v>
      </c>
      <c r="G26" s="18">
        <v>307</v>
      </c>
    </row>
    <row r="27" spans="1:7">
      <c r="B27" s="368">
        <v>2014</v>
      </c>
      <c r="C27" s="20">
        <v>384</v>
      </c>
      <c r="F27" s="368"/>
    </row>
    <row r="28" spans="1:7" s="774" customFormat="1">
      <c r="A28" s="17"/>
      <c r="B28" s="749"/>
      <c r="C28" s="20"/>
      <c r="F28" s="749"/>
    </row>
    <row r="29" spans="1:7">
      <c r="A29" s="15" t="s">
        <v>21</v>
      </c>
      <c r="B29" s="830">
        <v>1992</v>
      </c>
      <c r="C29" s="16">
        <v>423</v>
      </c>
      <c r="E29" s="49" t="s">
        <v>24</v>
      </c>
      <c r="F29" s="368">
        <v>1991</v>
      </c>
      <c r="G29" s="16">
        <v>381</v>
      </c>
    </row>
    <row r="30" spans="1:7">
      <c r="B30" s="830">
        <v>1993</v>
      </c>
      <c r="C30" s="19">
        <v>528</v>
      </c>
      <c r="E30" s="17"/>
      <c r="F30" s="368">
        <v>1992</v>
      </c>
      <c r="G30" s="16">
        <v>282</v>
      </c>
    </row>
    <row r="31" spans="1:7">
      <c r="B31" s="830">
        <v>1994</v>
      </c>
      <c r="C31" s="16">
        <v>505</v>
      </c>
      <c r="E31" s="17"/>
      <c r="F31" s="368">
        <v>1993</v>
      </c>
      <c r="G31" s="18">
        <v>451</v>
      </c>
    </row>
    <row r="32" spans="1:7">
      <c r="B32" s="830">
        <v>1995</v>
      </c>
      <c r="C32" s="18">
        <v>584</v>
      </c>
      <c r="E32" s="17"/>
      <c r="F32" s="368">
        <v>1994</v>
      </c>
      <c r="G32" s="18">
        <v>356</v>
      </c>
    </row>
    <row r="33" spans="1:7">
      <c r="B33" s="830">
        <v>1996</v>
      </c>
      <c r="C33" s="18">
        <v>807</v>
      </c>
      <c r="E33" s="17"/>
      <c r="F33" s="368">
        <v>1995</v>
      </c>
      <c r="G33" s="18">
        <v>502</v>
      </c>
    </row>
    <row r="34" spans="1:7">
      <c r="B34" s="830">
        <v>1997</v>
      </c>
      <c r="C34" s="18">
        <v>536</v>
      </c>
      <c r="E34" s="17"/>
      <c r="F34" s="368">
        <v>1996</v>
      </c>
      <c r="G34" s="19">
        <v>589.25</v>
      </c>
    </row>
    <row r="35" spans="1:7">
      <c r="B35" s="830">
        <v>1998</v>
      </c>
      <c r="C35" s="18">
        <v>452</v>
      </c>
      <c r="E35" s="17"/>
      <c r="F35" s="368">
        <v>1997</v>
      </c>
      <c r="G35" s="18">
        <v>365.20642857142866</v>
      </c>
    </row>
    <row r="36" spans="1:7">
      <c r="B36" s="830">
        <v>1999</v>
      </c>
      <c r="C36" s="18">
        <v>256</v>
      </c>
      <c r="E36" s="17"/>
      <c r="F36" s="368">
        <v>1998</v>
      </c>
      <c r="G36" s="18">
        <v>372</v>
      </c>
    </row>
    <row r="37" spans="1:7">
      <c r="B37" s="830">
        <v>2000</v>
      </c>
      <c r="C37" s="18">
        <v>536</v>
      </c>
      <c r="E37" s="17"/>
      <c r="F37" s="368">
        <v>1999</v>
      </c>
      <c r="G37" s="18">
        <v>220</v>
      </c>
    </row>
    <row r="38" spans="1:7">
      <c r="B38" s="830">
        <v>2001</v>
      </c>
      <c r="C38" s="18">
        <v>417</v>
      </c>
      <c r="E38" s="17"/>
      <c r="F38" s="368">
        <v>2000</v>
      </c>
      <c r="G38" s="18">
        <v>443</v>
      </c>
    </row>
    <row r="39" spans="1:7">
      <c r="B39" s="830">
        <v>2002</v>
      </c>
      <c r="C39" s="20">
        <v>371</v>
      </c>
      <c r="E39" s="17"/>
      <c r="F39" s="368">
        <v>2001</v>
      </c>
      <c r="G39" s="18">
        <v>395</v>
      </c>
    </row>
    <row r="40" spans="1:7">
      <c r="B40" s="830">
        <v>2003</v>
      </c>
      <c r="C40" s="20">
        <v>416</v>
      </c>
      <c r="E40" s="17"/>
      <c r="F40" s="368">
        <v>2002</v>
      </c>
      <c r="G40" s="18">
        <v>288</v>
      </c>
    </row>
    <row r="41" spans="1:7">
      <c r="B41" s="830">
        <v>2004</v>
      </c>
      <c r="C41" s="20">
        <v>259</v>
      </c>
      <c r="F41" s="368">
        <v>2003</v>
      </c>
      <c r="G41" s="18">
        <v>271</v>
      </c>
    </row>
    <row r="42" spans="1:7">
      <c r="A42" s="15" t="s">
        <v>130</v>
      </c>
      <c r="B42" s="830">
        <v>2005</v>
      </c>
      <c r="C42" s="20">
        <v>375</v>
      </c>
      <c r="F42" s="368">
        <v>2004</v>
      </c>
      <c r="G42" s="18">
        <v>249</v>
      </c>
    </row>
    <row r="43" spans="1:7">
      <c r="B43" s="830">
        <v>2006</v>
      </c>
      <c r="C43" s="20">
        <v>435</v>
      </c>
      <c r="F43" s="368">
        <v>2005</v>
      </c>
      <c r="G43" s="18">
        <v>198</v>
      </c>
    </row>
    <row r="44" spans="1:7">
      <c r="B44" s="830">
        <v>2007</v>
      </c>
      <c r="C44" s="20">
        <v>314</v>
      </c>
      <c r="F44" s="368">
        <v>2006</v>
      </c>
      <c r="G44" s="18">
        <v>150</v>
      </c>
    </row>
    <row r="45" spans="1:7">
      <c r="B45" s="830">
        <v>2008</v>
      </c>
      <c r="F45" s="368">
        <v>2007</v>
      </c>
      <c r="G45" s="18">
        <v>233</v>
      </c>
    </row>
    <row r="46" spans="1:7">
      <c r="B46" s="830">
        <v>2009</v>
      </c>
      <c r="F46" s="368"/>
    </row>
    <row r="47" spans="1:7">
      <c r="B47" s="830">
        <v>2010</v>
      </c>
      <c r="F47" s="368"/>
    </row>
    <row r="48" spans="1:7">
      <c r="B48"/>
      <c r="F48" s="368"/>
    </row>
    <row r="49" spans="1:7">
      <c r="B49"/>
      <c r="F49" s="66"/>
    </row>
    <row r="50" spans="1:7">
      <c r="A50" s="22" t="s">
        <v>18</v>
      </c>
      <c r="B50" s="368">
        <v>1990</v>
      </c>
      <c r="C50" s="16">
        <v>1121</v>
      </c>
      <c r="E50" s="49" t="s">
        <v>25</v>
      </c>
      <c r="F50" s="368">
        <v>1991</v>
      </c>
      <c r="G50" s="16">
        <v>341</v>
      </c>
    </row>
    <row r="51" spans="1:7">
      <c r="A51" s="21"/>
      <c r="B51" s="368">
        <v>1991</v>
      </c>
      <c r="C51" s="16">
        <v>1590</v>
      </c>
      <c r="E51" s="17"/>
      <c r="F51" s="368">
        <v>1992</v>
      </c>
      <c r="G51" s="16">
        <v>228</v>
      </c>
    </row>
    <row r="52" spans="1:7">
      <c r="A52" s="21"/>
      <c r="B52" s="368">
        <v>1992</v>
      </c>
      <c r="C52" s="16">
        <v>2941</v>
      </c>
      <c r="E52" s="17"/>
      <c r="F52" s="368">
        <v>1993</v>
      </c>
      <c r="G52" s="18">
        <v>332</v>
      </c>
    </row>
    <row r="53" spans="1:7">
      <c r="A53" s="21"/>
      <c r="B53" s="368">
        <v>1993</v>
      </c>
      <c r="C53" s="18">
        <v>1224</v>
      </c>
      <c r="E53" s="17"/>
      <c r="F53" s="368">
        <v>1994</v>
      </c>
      <c r="G53" s="18">
        <v>308</v>
      </c>
    </row>
    <row r="54" spans="1:7">
      <c r="A54" s="21"/>
      <c r="B54" s="368">
        <v>1994</v>
      </c>
      <c r="C54" s="18">
        <v>963</v>
      </c>
      <c r="E54" s="17"/>
      <c r="F54" s="368">
        <v>1995</v>
      </c>
      <c r="G54" s="18">
        <v>503</v>
      </c>
    </row>
    <row r="55" spans="1:7">
      <c r="A55" s="21"/>
      <c r="B55" s="368">
        <v>1995</v>
      </c>
      <c r="C55" s="18">
        <v>476</v>
      </c>
      <c r="E55" s="17"/>
      <c r="F55" s="368">
        <v>1996</v>
      </c>
      <c r="G55" s="19">
        <v>560.9375</v>
      </c>
    </row>
    <row r="56" spans="1:7">
      <c r="A56" s="21"/>
      <c r="B56" s="368">
        <v>1996</v>
      </c>
      <c r="C56" s="19">
        <v>618.3125</v>
      </c>
      <c r="E56" s="17"/>
      <c r="F56" s="368">
        <v>1997</v>
      </c>
      <c r="G56" s="18">
        <v>340.9935714285715</v>
      </c>
    </row>
    <row r="57" spans="1:7">
      <c r="A57" s="21"/>
      <c r="B57" s="368">
        <v>1997</v>
      </c>
      <c r="C57" s="18">
        <v>419.54062500000003</v>
      </c>
      <c r="E57" s="17"/>
      <c r="F57" s="368">
        <v>1998</v>
      </c>
      <c r="G57" s="18">
        <v>342</v>
      </c>
    </row>
    <row r="58" spans="1:7">
      <c r="A58" s="21"/>
      <c r="B58" s="368">
        <v>1998</v>
      </c>
      <c r="C58" s="18">
        <v>536</v>
      </c>
      <c r="E58" s="17"/>
      <c r="F58" s="368">
        <v>1999</v>
      </c>
      <c r="G58" s="18">
        <v>231</v>
      </c>
    </row>
    <row r="59" spans="1:7">
      <c r="A59" s="21"/>
      <c r="B59" s="368">
        <v>1999</v>
      </c>
      <c r="C59" s="18">
        <v>192</v>
      </c>
      <c r="E59" s="17"/>
      <c r="F59" s="368">
        <v>2000</v>
      </c>
      <c r="G59" s="18">
        <v>483</v>
      </c>
    </row>
    <row r="60" spans="1:7">
      <c r="A60" s="21"/>
      <c r="B60" s="368">
        <v>2000</v>
      </c>
      <c r="C60" s="18">
        <v>803</v>
      </c>
      <c r="E60" s="17"/>
      <c r="F60" s="368">
        <v>2001</v>
      </c>
      <c r="G60" s="18">
        <v>390</v>
      </c>
    </row>
    <row r="61" spans="1:7">
      <c r="A61" s="21"/>
      <c r="B61" s="368">
        <v>2001</v>
      </c>
      <c r="C61" s="18">
        <v>486</v>
      </c>
      <c r="E61" s="17"/>
      <c r="F61" s="368">
        <v>2002</v>
      </c>
      <c r="G61" s="18">
        <v>268</v>
      </c>
    </row>
    <row r="62" spans="1:7">
      <c r="A62" s="21"/>
      <c r="B62" s="368">
        <v>2002</v>
      </c>
      <c r="C62" s="18">
        <v>686</v>
      </c>
      <c r="F62" s="368">
        <v>2003</v>
      </c>
      <c r="G62" s="18">
        <v>259</v>
      </c>
    </row>
    <row r="63" spans="1:7">
      <c r="B63" s="368">
        <v>2003</v>
      </c>
      <c r="C63" s="20">
        <v>764</v>
      </c>
      <c r="F63" s="368">
        <v>2004</v>
      </c>
      <c r="G63" s="18">
        <v>224</v>
      </c>
    </row>
    <row r="64" spans="1:7">
      <c r="B64" s="368">
        <v>2004</v>
      </c>
      <c r="C64" s="20">
        <v>385</v>
      </c>
      <c r="F64" s="368">
        <v>2005</v>
      </c>
      <c r="G64" s="18">
        <v>210</v>
      </c>
    </row>
    <row r="65" spans="1:7">
      <c r="B65" s="368">
        <v>2005</v>
      </c>
      <c r="C65" s="20">
        <v>481</v>
      </c>
      <c r="F65" s="368">
        <v>2006</v>
      </c>
      <c r="G65" s="18">
        <v>151</v>
      </c>
    </row>
    <row r="66" spans="1:7">
      <c r="B66" s="368">
        <v>2006</v>
      </c>
      <c r="C66" s="20">
        <v>419</v>
      </c>
      <c r="F66" s="368">
        <v>2007</v>
      </c>
      <c r="G66" s="18">
        <v>232</v>
      </c>
    </row>
    <row r="67" spans="1:7">
      <c r="B67" s="368">
        <v>2007</v>
      </c>
      <c r="C67" s="20">
        <v>410</v>
      </c>
      <c r="F67" s="368">
        <v>2008</v>
      </c>
      <c r="G67" s="18">
        <v>230</v>
      </c>
    </row>
    <row r="68" spans="1:7">
      <c r="B68" s="368">
        <v>2008</v>
      </c>
      <c r="C68" s="20">
        <v>671</v>
      </c>
      <c r="F68" s="368">
        <v>2009</v>
      </c>
      <c r="G68" s="18">
        <v>244</v>
      </c>
    </row>
    <row r="69" spans="1:7">
      <c r="B69" s="368">
        <v>2009</v>
      </c>
      <c r="C69" s="20">
        <v>1018</v>
      </c>
      <c r="F69" s="368">
        <v>2010</v>
      </c>
      <c r="G69" s="18">
        <v>222</v>
      </c>
    </row>
    <row r="70" spans="1:7">
      <c r="B70" s="368">
        <v>2010</v>
      </c>
      <c r="C70" s="20">
        <v>569</v>
      </c>
      <c r="F70" s="368">
        <v>2011</v>
      </c>
      <c r="G70" s="18">
        <v>186</v>
      </c>
    </row>
    <row r="71" spans="1:7">
      <c r="B71" s="368">
        <v>2011</v>
      </c>
      <c r="C71" s="20">
        <v>433</v>
      </c>
      <c r="F71" s="368">
        <v>2012</v>
      </c>
      <c r="G71" s="18">
        <v>101.8</v>
      </c>
    </row>
    <row r="72" spans="1:7">
      <c r="B72" s="368">
        <v>2012</v>
      </c>
      <c r="C72" s="20">
        <v>445</v>
      </c>
      <c r="F72" s="495">
        <v>2013</v>
      </c>
      <c r="G72" s="18">
        <v>144</v>
      </c>
    </row>
    <row r="73" spans="1:7">
      <c r="B73" s="368">
        <v>2013</v>
      </c>
      <c r="C73" s="20">
        <v>443</v>
      </c>
      <c r="F73" s="831">
        <v>2014</v>
      </c>
      <c r="G73" s="18">
        <v>274</v>
      </c>
    </row>
    <row r="74" spans="1:7">
      <c r="B74" s="749">
        <v>2014</v>
      </c>
      <c r="C74" s="20">
        <v>318</v>
      </c>
    </row>
    <row r="75" spans="1:7" s="774" customFormat="1">
      <c r="A75" s="17"/>
      <c r="B75" s="749"/>
      <c r="C75" s="20"/>
    </row>
    <row r="76" spans="1:7" ht="15.5">
      <c r="A76" s="1077" t="s">
        <v>50</v>
      </c>
      <c r="B76" s="1077"/>
      <c r="C76" s="1077"/>
      <c r="D76" s="1077"/>
      <c r="E76" s="1077"/>
      <c r="F76" s="1077"/>
      <c r="G76" s="1077"/>
    </row>
    <row r="77" spans="1:7">
      <c r="B77" s="159" t="s">
        <v>49</v>
      </c>
      <c r="C77" s="159" t="s">
        <v>16</v>
      </c>
      <c r="F77" s="159" t="s">
        <v>49</v>
      </c>
      <c r="G77" s="159" t="s">
        <v>16</v>
      </c>
    </row>
    <row r="78" spans="1:7">
      <c r="A78" s="15" t="s">
        <v>17</v>
      </c>
      <c r="B78" s="368">
        <v>1990</v>
      </c>
      <c r="C78" s="18"/>
      <c r="E78" s="15" t="s">
        <v>27</v>
      </c>
      <c r="F78" s="368">
        <v>1991</v>
      </c>
      <c r="G78" s="16">
        <v>589</v>
      </c>
    </row>
    <row r="79" spans="1:7">
      <c r="B79" s="368">
        <v>1991</v>
      </c>
      <c r="C79" s="18">
        <f t="shared" ref="C79:C90" si="0">(G3+G29+G50)/3</f>
        <v>388</v>
      </c>
      <c r="E79" s="17"/>
      <c r="F79" s="368">
        <v>1992</v>
      </c>
      <c r="G79" s="16">
        <v>325</v>
      </c>
    </row>
    <row r="80" spans="1:7">
      <c r="B80" s="368">
        <v>1992</v>
      </c>
      <c r="C80" s="18">
        <f t="shared" si="0"/>
        <v>266</v>
      </c>
      <c r="E80" s="17"/>
      <c r="F80" s="368">
        <v>1993</v>
      </c>
      <c r="G80" s="18">
        <v>431</v>
      </c>
    </row>
    <row r="81" spans="2:10">
      <c r="B81" s="368">
        <v>1993</v>
      </c>
      <c r="C81" s="18">
        <f t="shared" si="0"/>
        <v>429</v>
      </c>
      <c r="E81" s="17"/>
      <c r="F81" s="368">
        <v>1994</v>
      </c>
      <c r="G81" s="18">
        <v>351</v>
      </c>
    </row>
    <row r="82" spans="2:10">
      <c r="B82" s="368">
        <v>1994</v>
      </c>
      <c r="C82" s="18">
        <f t="shared" si="0"/>
        <v>348.66666666666669</v>
      </c>
      <c r="E82" s="17"/>
      <c r="F82" s="368">
        <v>1995</v>
      </c>
      <c r="G82" s="18">
        <v>491</v>
      </c>
    </row>
    <row r="83" spans="2:10">
      <c r="B83" s="368">
        <v>1995</v>
      </c>
      <c r="C83" s="18">
        <f t="shared" si="0"/>
        <v>493</v>
      </c>
      <c r="E83" s="17"/>
      <c r="F83" s="368">
        <v>1996</v>
      </c>
      <c r="G83" s="19">
        <v>579.375</v>
      </c>
    </row>
    <row r="84" spans="2:10">
      <c r="B84" s="368">
        <v>1996</v>
      </c>
      <c r="C84" s="18">
        <f t="shared" si="0"/>
        <v>575.97916666666663</v>
      </c>
      <c r="E84" s="17"/>
      <c r="F84" s="368">
        <v>1997</v>
      </c>
      <c r="G84" s="18">
        <v>520.40125</v>
      </c>
    </row>
    <row r="85" spans="2:10">
      <c r="B85" s="368">
        <v>1997</v>
      </c>
      <c r="C85" s="18">
        <f t="shared" si="0"/>
        <v>366.34357142857152</v>
      </c>
      <c r="E85" s="17"/>
      <c r="F85" s="368">
        <v>1998</v>
      </c>
      <c r="G85" s="18">
        <v>405</v>
      </c>
    </row>
    <row r="86" spans="2:10">
      <c r="B86" s="368">
        <v>1998</v>
      </c>
      <c r="C86" s="18">
        <f t="shared" si="0"/>
        <v>367.33333333333331</v>
      </c>
      <c r="E86" s="17"/>
      <c r="F86" s="368">
        <v>1999</v>
      </c>
      <c r="G86" s="18">
        <v>226</v>
      </c>
    </row>
    <row r="87" spans="2:10">
      <c r="B87" s="368">
        <v>1999</v>
      </c>
      <c r="C87" s="18">
        <f t="shared" si="0"/>
        <v>225</v>
      </c>
      <c r="E87" s="17"/>
      <c r="F87" s="368">
        <v>2000</v>
      </c>
      <c r="G87" s="18">
        <v>437</v>
      </c>
    </row>
    <row r="88" spans="2:10">
      <c r="B88" s="368">
        <v>2000</v>
      </c>
      <c r="C88" s="18">
        <f t="shared" si="0"/>
        <v>452.33333333333331</v>
      </c>
      <c r="D88" s="23"/>
      <c r="E88" s="17"/>
      <c r="F88" s="368">
        <v>2001</v>
      </c>
      <c r="G88" s="18">
        <v>388</v>
      </c>
      <c r="H88" s="23"/>
      <c r="I88" s="23"/>
      <c r="J88" s="23"/>
    </row>
    <row r="89" spans="2:10">
      <c r="B89" s="368">
        <v>2001</v>
      </c>
      <c r="C89" s="18">
        <f t="shared" si="0"/>
        <v>395.33333333333331</v>
      </c>
      <c r="D89" s="23"/>
      <c r="E89" s="17"/>
      <c r="F89" s="368">
        <v>2002</v>
      </c>
      <c r="G89" s="18">
        <v>280</v>
      </c>
      <c r="H89" s="23"/>
      <c r="I89" s="23"/>
      <c r="J89" s="23"/>
    </row>
    <row r="90" spans="2:10">
      <c r="B90" s="368">
        <v>2002</v>
      </c>
      <c r="C90" s="18">
        <f t="shared" si="0"/>
        <v>281.66666666666669</v>
      </c>
      <c r="D90" s="23"/>
      <c r="E90" s="23"/>
      <c r="F90" s="368">
        <v>2003</v>
      </c>
      <c r="G90" s="18">
        <v>268</v>
      </c>
      <c r="H90" s="23"/>
      <c r="I90" s="23"/>
      <c r="J90" s="23"/>
    </row>
    <row r="91" spans="2:10">
      <c r="B91" s="368">
        <v>2003</v>
      </c>
      <c r="C91" s="20">
        <v>268</v>
      </c>
      <c r="D91" s="23"/>
      <c r="E91" s="23"/>
      <c r="F91" s="368">
        <v>2004</v>
      </c>
      <c r="G91" s="19">
        <v>247</v>
      </c>
      <c r="H91" s="23"/>
      <c r="I91" s="23"/>
      <c r="J91" s="23"/>
    </row>
    <row r="92" spans="2:10">
      <c r="B92" s="368">
        <v>2004</v>
      </c>
      <c r="C92" s="20">
        <v>247</v>
      </c>
      <c r="D92" s="23"/>
      <c r="E92" s="23"/>
      <c r="F92" s="368">
        <v>2005</v>
      </c>
      <c r="G92" s="19">
        <v>233</v>
      </c>
      <c r="H92" s="23"/>
      <c r="I92" s="23"/>
      <c r="J92" s="23"/>
    </row>
    <row r="93" spans="2:10">
      <c r="B93" s="368">
        <v>2005</v>
      </c>
      <c r="C93" s="20">
        <v>207</v>
      </c>
      <c r="D93" s="23"/>
      <c r="E93" s="23"/>
      <c r="F93" s="368">
        <v>2006</v>
      </c>
      <c r="G93" s="19">
        <v>196</v>
      </c>
      <c r="H93" s="23"/>
      <c r="I93" s="23"/>
      <c r="J93" s="23"/>
    </row>
    <row r="94" spans="2:10">
      <c r="B94" s="368">
        <v>2006</v>
      </c>
      <c r="C94" s="20">
        <v>153</v>
      </c>
      <c r="D94" s="23"/>
      <c r="E94" s="23"/>
      <c r="F94" s="368">
        <v>2007</v>
      </c>
      <c r="G94" s="19">
        <v>261</v>
      </c>
      <c r="H94" s="23"/>
      <c r="I94" s="23"/>
      <c r="J94" s="23"/>
    </row>
    <row r="95" spans="2:10">
      <c r="B95" s="368">
        <v>2007</v>
      </c>
      <c r="C95" s="20">
        <v>229</v>
      </c>
      <c r="D95" s="23"/>
      <c r="E95" s="23"/>
      <c r="F95" s="368">
        <v>2008</v>
      </c>
      <c r="G95" s="19">
        <v>220</v>
      </c>
      <c r="H95" s="23"/>
      <c r="I95" s="23"/>
      <c r="J95" s="23"/>
    </row>
    <row r="96" spans="2:10">
      <c r="B96" s="368">
        <v>2008</v>
      </c>
      <c r="C96" s="20">
        <v>232</v>
      </c>
      <c r="D96" s="23"/>
      <c r="E96" s="23"/>
      <c r="F96" s="368">
        <v>2009</v>
      </c>
      <c r="G96" s="19">
        <v>280</v>
      </c>
      <c r="H96" s="23"/>
      <c r="I96" s="23"/>
      <c r="J96" s="23"/>
    </row>
    <row r="97" spans="1:10">
      <c r="B97" s="368">
        <v>2009</v>
      </c>
      <c r="C97" s="20">
        <v>267</v>
      </c>
      <c r="D97" s="23"/>
      <c r="E97" s="23"/>
      <c r="F97" s="368">
        <v>2010</v>
      </c>
      <c r="G97" s="19">
        <v>278</v>
      </c>
      <c r="H97" s="23"/>
      <c r="I97" s="23"/>
      <c r="J97" s="23"/>
    </row>
    <row r="98" spans="1:10">
      <c r="B98" s="368">
        <v>2010</v>
      </c>
      <c r="C98" s="20">
        <v>254</v>
      </c>
      <c r="D98" s="23"/>
      <c r="E98" s="23"/>
      <c r="F98" s="368">
        <v>2011</v>
      </c>
      <c r="G98" s="19">
        <v>173</v>
      </c>
      <c r="H98" s="23"/>
      <c r="I98" s="23"/>
      <c r="J98" s="23"/>
    </row>
    <row r="99" spans="1:10">
      <c r="B99" s="368">
        <v>2011</v>
      </c>
      <c r="C99" s="20">
        <v>172</v>
      </c>
      <c r="D99" s="23"/>
      <c r="E99" s="23"/>
      <c r="F99" s="368">
        <v>2012</v>
      </c>
      <c r="G99" s="19">
        <v>167</v>
      </c>
      <c r="H99" s="23"/>
      <c r="I99" s="23"/>
      <c r="J99" s="23"/>
    </row>
    <row r="100" spans="1:10">
      <c r="B100" s="368">
        <v>2012</v>
      </c>
      <c r="C100" s="20">
        <v>133.5</v>
      </c>
      <c r="D100" s="23"/>
      <c r="E100" s="23"/>
      <c r="F100" s="495">
        <v>2013</v>
      </c>
      <c r="G100" s="19">
        <v>162</v>
      </c>
      <c r="H100" s="23"/>
      <c r="I100" s="23"/>
      <c r="J100" s="23"/>
    </row>
    <row r="101" spans="1:10">
      <c r="B101" s="368">
        <v>2013</v>
      </c>
      <c r="C101" s="20">
        <v>153</v>
      </c>
      <c r="D101" s="23"/>
      <c r="E101" s="23"/>
      <c r="F101" s="831">
        <v>2014</v>
      </c>
      <c r="G101" s="19">
        <v>302</v>
      </c>
      <c r="H101" s="23"/>
      <c r="I101" s="23"/>
      <c r="J101" s="23"/>
    </row>
    <row r="102" spans="1:10" s="774" customFormat="1">
      <c r="A102" s="17"/>
      <c r="B102" s="749">
        <v>2014</v>
      </c>
      <c r="C102" s="20">
        <v>291</v>
      </c>
      <c r="D102" s="23"/>
      <c r="E102" s="23"/>
      <c r="F102" s="334"/>
      <c r="G102" s="23"/>
      <c r="H102" s="23"/>
      <c r="I102" s="23"/>
      <c r="J102" s="23"/>
    </row>
    <row r="103" spans="1:10">
      <c r="B103" s="150"/>
      <c r="D103" s="23"/>
      <c r="E103" s="23"/>
      <c r="F103" s="23"/>
      <c r="G103" s="23"/>
      <c r="H103" s="23"/>
      <c r="I103" s="23"/>
      <c r="J103" s="23"/>
    </row>
    <row r="104" spans="1:10">
      <c r="A104" s="15" t="s">
        <v>52</v>
      </c>
      <c r="B104" s="368">
        <v>1990</v>
      </c>
      <c r="C104" s="18"/>
      <c r="D104" s="23"/>
      <c r="E104" s="15" t="s">
        <v>51</v>
      </c>
      <c r="F104" s="368">
        <v>1991</v>
      </c>
      <c r="G104" s="18">
        <f t="shared" ref="G104:G127" si="1">C105-G78</f>
        <v>745</v>
      </c>
      <c r="H104" s="23"/>
      <c r="I104" s="23"/>
      <c r="J104" s="23"/>
    </row>
    <row r="105" spans="1:10">
      <c r="B105" s="368">
        <v>1991</v>
      </c>
      <c r="C105" s="18">
        <f t="shared" ref="C105:C128" si="2">(C4+C51)/2</f>
        <v>1334</v>
      </c>
      <c r="D105" s="23"/>
      <c r="E105" s="17"/>
      <c r="F105" s="368">
        <v>1992</v>
      </c>
      <c r="G105" s="18">
        <f t="shared" si="1"/>
        <v>1611</v>
      </c>
      <c r="H105" s="23"/>
      <c r="I105" s="23"/>
      <c r="J105" s="23"/>
    </row>
    <row r="106" spans="1:10">
      <c r="B106" s="368">
        <v>1992</v>
      </c>
      <c r="C106" s="18">
        <f t="shared" si="2"/>
        <v>1936</v>
      </c>
      <c r="D106" s="23"/>
      <c r="E106" s="17"/>
      <c r="F106" s="368">
        <v>1993</v>
      </c>
      <c r="G106" s="18">
        <f t="shared" si="1"/>
        <v>807.5</v>
      </c>
      <c r="H106" s="23"/>
      <c r="I106" s="23"/>
      <c r="J106" s="23"/>
    </row>
    <row r="107" spans="1:10">
      <c r="B107" s="368">
        <v>1993</v>
      </c>
      <c r="C107" s="18">
        <f t="shared" si="2"/>
        <v>1238.5</v>
      </c>
      <c r="D107" s="23"/>
      <c r="E107" s="17"/>
      <c r="F107" s="368">
        <v>1994</v>
      </c>
      <c r="G107" s="18">
        <f t="shared" si="1"/>
        <v>866.5</v>
      </c>
      <c r="H107" s="23"/>
      <c r="I107" s="23"/>
      <c r="J107" s="23"/>
    </row>
    <row r="108" spans="1:10">
      <c r="B108" s="368">
        <v>1994</v>
      </c>
      <c r="C108" s="18">
        <f t="shared" si="2"/>
        <v>1217.5</v>
      </c>
      <c r="D108" s="23"/>
      <c r="E108" s="17"/>
      <c r="F108" s="368">
        <v>1995</v>
      </c>
      <c r="G108" s="18">
        <f t="shared" si="1"/>
        <v>713</v>
      </c>
      <c r="H108" s="23"/>
      <c r="I108" s="23"/>
      <c r="J108" s="23"/>
    </row>
    <row r="109" spans="1:10">
      <c r="B109" s="368">
        <v>1995</v>
      </c>
      <c r="C109" s="18">
        <f t="shared" si="2"/>
        <v>1204</v>
      </c>
      <c r="D109" s="23"/>
      <c r="E109" s="17"/>
      <c r="F109" s="368">
        <v>1996</v>
      </c>
      <c r="G109" s="18">
        <f t="shared" si="1"/>
        <v>413.5</v>
      </c>
      <c r="H109" s="23"/>
      <c r="I109" s="23"/>
      <c r="J109" s="23"/>
    </row>
    <row r="110" spans="1:10">
      <c r="B110" s="368">
        <v>1996</v>
      </c>
      <c r="C110" s="18">
        <f t="shared" si="2"/>
        <v>992.875</v>
      </c>
      <c r="D110" s="23"/>
      <c r="E110" s="17"/>
      <c r="F110" s="368">
        <v>1997</v>
      </c>
      <c r="G110" s="18">
        <f t="shared" si="1"/>
        <v>88.660937500000045</v>
      </c>
      <c r="H110" s="23"/>
      <c r="I110" s="23"/>
      <c r="J110" s="23"/>
    </row>
    <row r="111" spans="1:10">
      <c r="B111" s="368">
        <v>1997</v>
      </c>
      <c r="C111" s="18">
        <f t="shared" si="2"/>
        <v>609.06218750000005</v>
      </c>
      <c r="E111" s="17"/>
      <c r="F111" s="368">
        <v>1998</v>
      </c>
      <c r="G111" s="18">
        <f t="shared" si="1"/>
        <v>125.5</v>
      </c>
    </row>
    <row r="112" spans="1:10">
      <c r="B112" s="368">
        <v>1998</v>
      </c>
      <c r="C112" s="18">
        <f t="shared" si="2"/>
        <v>530.5</v>
      </c>
      <c r="E112" s="17"/>
      <c r="F112" s="368">
        <v>1999</v>
      </c>
      <c r="G112" s="18">
        <f t="shared" si="1"/>
        <v>130.5</v>
      </c>
    </row>
    <row r="113" spans="2:7">
      <c r="B113" s="368">
        <v>1999</v>
      </c>
      <c r="C113" s="18">
        <f t="shared" si="2"/>
        <v>356.5</v>
      </c>
      <c r="E113" s="17"/>
      <c r="F113" s="368">
        <v>2000</v>
      </c>
      <c r="G113" s="18">
        <f t="shared" si="1"/>
        <v>706</v>
      </c>
    </row>
    <row r="114" spans="2:7">
      <c r="B114" s="368">
        <v>2000</v>
      </c>
      <c r="C114" s="18">
        <f t="shared" si="2"/>
        <v>1143</v>
      </c>
      <c r="E114" s="17"/>
      <c r="F114" s="368">
        <v>2001</v>
      </c>
      <c r="G114" s="18">
        <f t="shared" si="1"/>
        <v>342</v>
      </c>
    </row>
    <row r="115" spans="2:7">
      <c r="B115" s="368">
        <v>2001</v>
      </c>
      <c r="C115" s="18">
        <f t="shared" si="2"/>
        <v>730</v>
      </c>
      <c r="E115" s="17"/>
      <c r="F115" s="368">
        <v>2002</v>
      </c>
      <c r="G115" s="18">
        <f t="shared" si="1"/>
        <v>2220</v>
      </c>
    </row>
    <row r="116" spans="2:7">
      <c r="B116" s="368">
        <v>2002</v>
      </c>
      <c r="C116" s="18">
        <f t="shared" si="2"/>
        <v>2500</v>
      </c>
      <c r="F116" s="368">
        <v>2003</v>
      </c>
      <c r="G116" s="18">
        <f t="shared" si="1"/>
        <v>992.5</v>
      </c>
    </row>
    <row r="117" spans="2:7">
      <c r="B117" s="368">
        <v>2003</v>
      </c>
      <c r="C117" s="18">
        <f t="shared" si="2"/>
        <v>1260.5</v>
      </c>
      <c r="F117" s="368">
        <v>2004</v>
      </c>
      <c r="G117" s="18">
        <f t="shared" si="1"/>
        <v>167.5</v>
      </c>
    </row>
    <row r="118" spans="2:7">
      <c r="B118" s="368">
        <v>2004</v>
      </c>
      <c r="C118" s="18">
        <f t="shared" si="2"/>
        <v>414.5</v>
      </c>
      <c r="F118" s="368">
        <v>2005</v>
      </c>
      <c r="G118" s="18">
        <f t="shared" si="1"/>
        <v>557.5</v>
      </c>
    </row>
    <row r="119" spans="2:7">
      <c r="B119" s="368">
        <v>2005</v>
      </c>
      <c r="C119" s="18">
        <f t="shared" si="2"/>
        <v>790.5</v>
      </c>
      <c r="F119" s="368">
        <v>2006</v>
      </c>
      <c r="G119" s="18">
        <f t="shared" si="1"/>
        <v>798.5</v>
      </c>
    </row>
    <row r="120" spans="2:7">
      <c r="B120" s="368">
        <v>2006</v>
      </c>
      <c r="C120" s="18">
        <f t="shared" si="2"/>
        <v>994.5</v>
      </c>
      <c r="F120" s="368">
        <v>2007</v>
      </c>
      <c r="G120" s="18">
        <f t="shared" si="1"/>
        <v>317.5</v>
      </c>
    </row>
    <row r="121" spans="2:7">
      <c r="B121" s="368">
        <v>2007</v>
      </c>
      <c r="C121" s="18">
        <f t="shared" si="2"/>
        <v>578.5</v>
      </c>
      <c r="F121" s="368">
        <v>2008</v>
      </c>
      <c r="G121" s="18">
        <f t="shared" si="1"/>
        <v>662</v>
      </c>
    </row>
    <row r="122" spans="2:7">
      <c r="B122" s="368">
        <v>2008</v>
      </c>
      <c r="C122" s="18">
        <f t="shared" si="2"/>
        <v>882</v>
      </c>
      <c r="F122" s="368">
        <v>2009</v>
      </c>
      <c r="G122" s="18">
        <f t="shared" si="1"/>
        <v>390</v>
      </c>
    </row>
    <row r="123" spans="2:7">
      <c r="B123" s="368">
        <v>2009</v>
      </c>
      <c r="C123" s="18">
        <f t="shared" si="2"/>
        <v>670</v>
      </c>
      <c r="F123" s="368">
        <v>2010</v>
      </c>
      <c r="G123" s="18">
        <f t="shared" si="1"/>
        <v>654.5</v>
      </c>
    </row>
    <row r="124" spans="2:7">
      <c r="B124" s="368">
        <v>2010</v>
      </c>
      <c r="C124" s="18">
        <f t="shared" si="2"/>
        <v>932.5</v>
      </c>
      <c r="F124" s="368">
        <v>2011</v>
      </c>
      <c r="G124" s="18">
        <f t="shared" si="1"/>
        <v>423.5</v>
      </c>
    </row>
    <row r="125" spans="2:7">
      <c r="B125" s="368">
        <v>2011</v>
      </c>
      <c r="C125" s="18">
        <f t="shared" si="2"/>
        <v>596.5</v>
      </c>
      <c r="F125" s="368">
        <v>2012</v>
      </c>
      <c r="G125" s="18">
        <f t="shared" si="1"/>
        <v>567.5</v>
      </c>
    </row>
    <row r="126" spans="2:7">
      <c r="B126" s="368">
        <v>2012</v>
      </c>
      <c r="C126" s="18">
        <f t="shared" si="2"/>
        <v>734.5</v>
      </c>
      <c r="F126" s="495">
        <v>2013</v>
      </c>
      <c r="G126" s="18">
        <f t="shared" si="1"/>
        <v>459.5</v>
      </c>
    </row>
    <row r="127" spans="2:7">
      <c r="B127" s="488">
        <v>2013</v>
      </c>
      <c r="C127" s="18">
        <f t="shared" si="2"/>
        <v>621.5</v>
      </c>
      <c r="F127" s="831">
        <v>2014</v>
      </c>
      <c r="G127" s="18">
        <f t="shared" si="1"/>
        <v>49</v>
      </c>
    </row>
    <row r="128" spans="2:7">
      <c r="B128" s="749">
        <v>2014</v>
      </c>
      <c r="C128" s="18">
        <f t="shared" si="2"/>
        <v>351</v>
      </c>
    </row>
    <row r="130" spans="1:12" ht="21">
      <c r="A130" s="901" t="s">
        <v>1429</v>
      </c>
      <c r="B130" s="832" t="s">
        <v>90</v>
      </c>
      <c r="C130" s="833" t="s">
        <v>82</v>
      </c>
      <c r="D130" s="832" t="s">
        <v>108</v>
      </c>
      <c r="E130" s="832" t="s">
        <v>122</v>
      </c>
      <c r="F130" s="832" t="s">
        <v>123</v>
      </c>
      <c r="I130" s="991">
        <v>2011</v>
      </c>
      <c r="J130" s="991">
        <v>2012</v>
      </c>
      <c r="K130" s="991">
        <v>2013</v>
      </c>
      <c r="L130" s="991">
        <v>2014</v>
      </c>
    </row>
    <row r="131" spans="1:12" ht="21">
      <c r="A131" s="836" t="s">
        <v>376</v>
      </c>
      <c r="B131" s="989">
        <v>593.79999999999995</v>
      </c>
      <c r="C131" s="988">
        <v>896</v>
      </c>
      <c r="D131" s="988">
        <v>428.5</v>
      </c>
      <c r="E131" s="988">
        <v>702.4</v>
      </c>
      <c r="F131" s="988">
        <v>567.41666666666663</v>
      </c>
      <c r="H131" s="832" t="s">
        <v>122</v>
      </c>
      <c r="I131" s="128">
        <v>630.45833333333337</v>
      </c>
      <c r="J131" s="128">
        <v>670.2</v>
      </c>
      <c r="K131" s="128">
        <v>751.66666666666663</v>
      </c>
      <c r="L131" s="988">
        <v>702.4</v>
      </c>
    </row>
    <row r="132" spans="1:12" ht="21">
      <c r="A132" s="836" t="s">
        <v>375</v>
      </c>
      <c r="B132" s="989">
        <v>644.5333333333333</v>
      </c>
      <c r="C132" s="988">
        <v>1408</v>
      </c>
      <c r="D132" s="988">
        <v>471.33333333333331</v>
      </c>
      <c r="E132" s="834"/>
      <c r="F132" s="834"/>
      <c r="H132" s="832" t="s">
        <v>123</v>
      </c>
      <c r="I132" s="128">
        <v>651.5</v>
      </c>
      <c r="J132" s="128">
        <v>646.58333333333337</v>
      </c>
      <c r="K132" s="128">
        <v>868.91666666666663</v>
      </c>
      <c r="L132" s="988">
        <v>567.41666666666663</v>
      </c>
    </row>
    <row r="133" spans="1:12">
      <c r="A133" s="837" t="s">
        <v>377</v>
      </c>
      <c r="B133" s="989">
        <v>646.13333333333333</v>
      </c>
      <c r="C133" s="988">
        <v>1134</v>
      </c>
      <c r="D133" s="988">
        <v>486.66666666666669</v>
      </c>
      <c r="E133" s="834"/>
      <c r="F133" s="834"/>
    </row>
    <row r="134" spans="1:12">
      <c r="A134" s="838" t="s">
        <v>378</v>
      </c>
      <c r="B134" s="989">
        <v>676.6</v>
      </c>
      <c r="C134" s="988">
        <v>1315</v>
      </c>
      <c r="D134" s="988">
        <v>543</v>
      </c>
      <c r="E134" s="834"/>
      <c r="F134" s="834"/>
    </row>
    <row r="135" spans="1:12">
      <c r="A135" s="838" t="s">
        <v>379</v>
      </c>
      <c r="B135" s="989">
        <v>728.2</v>
      </c>
      <c r="C135" s="988">
        <v>1300</v>
      </c>
      <c r="D135" s="988">
        <v>591.83333333333337</v>
      </c>
      <c r="E135" s="834"/>
      <c r="F135" s="834"/>
    </row>
    <row r="136" spans="1:12">
      <c r="A136" s="837" t="s">
        <v>380</v>
      </c>
      <c r="B136" s="989">
        <v>702.4</v>
      </c>
      <c r="C136" s="988">
        <v>1307.5</v>
      </c>
      <c r="D136" s="988">
        <v>567.41666666666663</v>
      </c>
      <c r="E136" s="835"/>
      <c r="F136" s="835"/>
    </row>
    <row r="138" spans="1:12" ht="21">
      <c r="A138" s="901" t="s">
        <v>1457</v>
      </c>
      <c r="B138" s="832" t="s">
        <v>90</v>
      </c>
      <c r="C138" s="833" t="s">
        <v>82</v>
      </c>
      <c r="D138" s="832" t="s">
        <v>108</v>
      </c>
      <c r="E138" s="832" t="s">
        <v>122</v>
      </c>
      <c r="F138" s="832" t="s">
        <v>123</v>
      </c>
    </row>
    <row r="139" spans="1:12">
      <c r="A139" s="836" t="s">
        <v>376</v>
      </c>
      <c r="B139" s="988">
        <v>752.57142857142856</v>
      </c>
      <c r="C139" s="979">
        <v>1250</v>
      </c>
      <c r="D139" s="979">
        <v>907.66666666666663</v>
      </c>
      <c r="E139" s="128">
        <v>751.66666666666663</v>
      </c>
      <c r="F139" s="128">
        <v>868.91666666666663</v>
      </c>
    </row>
    <row r="140" spans="1:12">
      <c r="A140" s="836" t="s">
        <v>375</v>
      </c>
      <c r="B140" s="988">
        <v>1254.5714285714287</v>
      </c>
      <c r="C140" s="979">
        <v>3154</v>
      </c>
      <c r="D140" s="979">
        <v>892.5</v>
      </c>
      <c r="E140" s="834"/>
      <c r="F140" s="834"/>
    </row>
    <row r="141" spans="1:12">
      <c r="A141" s="837" t="s">
        <v>377</v>
      </c>
      <c r="B141" s="988">
        <v>879.28571428571433</v>
      </c>
      <c r="C141" s="979">
        <v>2241</v>
      </c>
      <c r="D141" s="979">
        <v>1080.1666666666667</v>
      </c>
      <c r="E141" s="834"/>
      <c r="F141" s="834"/>
    </row>
    <row r="142" spans="1:12">
      <c r="A142" s="838" t="s">
        <v>378</v>
      </c>
      <c r="B142" s="988">
        <v>782</v>
      </c>
      <c r="C142" s="979">
        <v>1272</v>
      </c>
      <c r="D142" s="979">
        <v>949.5</v>
      </c>
      <c r="E142" s="834"/>
      <c r="F142" s="834"/>
    </row>
    <row r="143" spans="1:12">
      <c r="A143" s="838" t="s">
        <v>379</v>
      </c>
      <c r="B143" s="988">
        <v>721.33333333333337</v>
      </c>
      <c r="C143" s="979">
        <v>1049</v>
      </c>
      <c r="D143" s="979">
        <v>788.33333333333337</v>
      </c>
      <c r="E143" s="834"/>
      <c r="F143" s="834"/>
    </row>
    <row r="144" spans="1:12">
      <c r="A144" s="837" t="s">
        <v>380</v>
      </c>
      <c r="B144" s="988">
        <v>751.66666666666663</v>
      </c>
      <c r="C144" s="979">
        <v>1125</v>
      </c>
      <c r="D144" s="979">
        <v>868.91666666666663</v>
      </c>
      <c r="E144" s="835"/>
      <c r="F144" s="835"/>
    </row>
    <row r="145" spans="1:6">
      <c r="D145" s="5"/>
    </row>
    <row r="146" spans="1:6" ht="21">
      <c r="A146" s="901" t="s">
        <v>1458</v>
      </c>
      <c r="B146" s="832" t="s">
        <v>90</v>
      </c>
      <c r="C146" s="833" t="s">
        <v>82</v>
      </c>
      <c r="D146" s="832" t="s">
        <v>108</v>
      </c>
      <c r="E146" s="832" t="s">
        <v>122</v>
      </c>
      <c r="F146" s="832" t="s">
        <v>123</v>
      </c>
    </row>
    <row r="147" spans="1:6">
      <c r="A147" s="836" t="s">
        <v>376</v>
      </c>
      <c r="B147" s="979">
        <v>697.86666666666667</v>
      </c>
      <c r="C147" s="979">
        <v>1016</v>
      </c>
      <c r="D147" s="990">
        <v>746.83333333333337</v>
      </c>
      <c r="E147" s="128">
        <v>670.2</v>
      </c>
      <c r="F147" s="128">
        <v>646.58333333333337</v>
      </c>
    </row>
    <row r="148" spans="1:6">
      <c r="A148" s="836" t="s">
        <v>375</v>
      </c>
      <c r="B148" s="979">
        <v>1517.0666666666666</v>
      </c>
      <c r="C148" s="979">
        <v>3302</v>
      </c>
      <c r="D148" s="128">
        <v>1675.1666666666667</v>
      </c>
    </row>
    <row r="149" spans="1:6">
      <c r="A149" s="837" t="s">
        <v>377</v>
      </c>
      <c r="B149" s="979">
        <v>610.26666666666665</v>
      </c>
      <c r="C149" s="979">
        <v>884</v>
      </c>
      <c r="D149" s="128">
        <v>626.83333333333337</v>
      </c>
    </row>
    <row r="150" spans="1:6">
      <c r="A150" s="838" t="s">
        <v>378</v>
      </c>
      <c r="B150" s="979">
        <v>676.06666666666672</v>
      </c>
      <c r="C150" s="979">
        <v>944</v>
      </c>
      <c r="D150" s="128">
        <v>651.5</v>
      </c>
    </row>
    <row r="151" spans="1:6">
      <c r="A151" s="838" t="s">
        <v>379</v>
      </c>
      <c r="B151" s="979">
        <v>664.33333333333337</v>
      </c>
      <c r="C151" s="979">
        <v>931</v>
      </c>
      <c r="D151" s="128">
        <v>641.66666666666663</v>
      </c>
    </row>
    <row r="152" spans="1:6">
      <c r="A152" s="837" t="s">
        <v>380</v>
      </c>
      <c r="B152" s="979">
        <v>670.2</v>
      </c>
      <c r="C152" s="979">
        <v>937.5</v>
      </c>
      <c r="D152" s="128">
        <v>646.58333333333326</v>
      </c>
    </row>
    <row r="154" spans="1:6" ht="21">
      <c r="A154" s="901" t="s">
        <v>1459</v>
      </c>
      <c r="B154" s="832" t="s">
        <v>90</v>
      </c>
      <c r="C154" s="833" t="s">
        <v>82</v>
      </c>
      <c r="D154" s="832" t="s">
        <v>108</v>
      </c>
      <c r="E154" s="832" t="s">
        <v>122</v>
      </c>
      <c r="F154" s="832" t="s">
        <v>123</v>
      </c>
    </row>
    <row r="155" spans="1:6">
      <c r="A155" s="836" t="s">
        <v>376</v>
      </c>
      <c r="B155" s="979">
        <v>640.86666666666667</v>
      </c>
      <c r="C155" s="979">
        <v>935</v>
      </c>
      <c r="D155" s="128">
        <v>621</v>
      </c>
      <c r="E155" s="128">
        <v>630.45833333333337</v>
      </c>
      <c r="F155" s="128">
        <v>651.5</v>
      </c>
    </row>
    <row r="156" spans="1:6">
      <c r="A156" s="836" t="s">
        <v>375</v>
      </c>
      <c r="B156" s="979">
        <v>1056.0666666666666</v>
      </c>
      <c r="C156" s="979">
        <v>2248</v>
      </c>
      <c r="D156" s="128">
        <v>787.5</v>
      </c>
    </row>
    <row r="157" spans="1:6">
      <c r="A157" s="837" t="s">
        <v>377</v>
      </c>
      <c r="B157" s="979">
        <v>611.33333333333337</v>
      </c>
      <c r="C157" s="979">
        <v>1012</v>
      </c>
      <c r="D157" s="128">
        <v>580.66666666666663</v>
      </c>
    </row>
    <row r="158" spans="1:6">
      <c r="A158" s="838" t="s">
        <v>378</v>
      </c>
      <c r="B158" s="979">
        <v>639.16666666666663</v>
      </c>
      <c r="C158" s="979">
        <v>799</v>
      </c>
      <c r="D158" s="128">
        <v>698.16666666666663</v>
      </c>
    </row>
    <row r="159" spans="1:6">
      <c r="A159" s="838" t="s">
        <v>379</v>
      </c>
      <c r="B159" s="979">
        <v>621.75</v>
      </c>
      <c r="C159" s="979">
        <v>1005</v>
      </c>
      <c r="D159" s="128">
        <v>604.83333333333337</v>
      </c>
    </row>
    <row r="160" spans="1:6">
      <c r="A160" s="837" t="s">
        <v>380</v>
      </c>
      <c r="B160" s="979">
        <v>630.45833333333326</v>
      </c>
      <c r="C160" s="979">
        <v>902</v>
      </c>
      <c r="D160" s="128">
        <v>651.5</v>
      </c>
    </row>
  </sheetData>
  <mergeCells count="2">
    <mergeCell ref="A1:G1"/>
    <mergeCell ref="A76:G76"/>
  </mergeCells>
  <phoneticPr fontId="7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170"/>
  <sheetViews>
    <sheetView topLeftCell="A85" workbookViewId="0">
      <selection activeCell="C125" sqref="C125"/>
    </sheetView>
  </sheetViews>
  <sheetFormatPr defaultRowHeight="14"/>
  <cols>
    <col min="1" max="1" width="18.453125" style="17" customWidth="1"/>
    <col min="2" max="2" width="5" style="17" customWidth="1"/>
    <col min="3" max="3" width="6" style="17" customWidth="1"/>
    <col min="5" max="5" width="20.36328125" customWidth="1"/>
    <col min="6" max="6" width="5.08984375" customWidth="1"/>
  </cols>
  <sheetData>
    <row r="1" spans="1:10" ht="15.5">
      <c r="A1" s="1077" t="s">
        <v>54</v>
      </c>
      <c r="B1" s="1077"/>
      <c r="C1" s="1077"/>
      <c r="D1" s="1077"/>
      <c r="E1" s="1077"/>
      <c r="F1" s="1077"/>
      <c r="G1" s="1077"/>
      <c r="H1" s="24"/>
      <c r="I1" s="24"/>
      <c r="J1" s="24"/>
    </row>
    <row r="2" spans="1:10">
      <c r="A2" s="78"/>
      <c r="B2" s="25" t="s">
        <v>47</v>
      </c>
      <c r="C2" s="26" t="s">
        <v>48</v>
      </c>
      <c r="D2" s="27"/>
      <c r="F2" s="25" t="s">
        <v>95</v>
      </c>
      <c r="G2" s="26" t="s">
        <v>48</v>
      </c>
    </row>
    <row r="3" spans="1:10">
      <c r="A3" s="15" t="s">
        <v>25</v>
      </c>
      <c r="B3" s="368">
        <v>1990</v>
      </c>
      <c r="C3" s="170">
        <v>119.5</v>
      </c>
      <c r="E3" s="15" t="s">
        <v>19</v>
      </c>
      <c r="F3" s="368">
        <v>1990</v>
      </c>
      <c r="G3" s="170">
        <v>334</v>
      </c>
    </row>
    <row r="4" spans="1:10">
      <c r="B4" s="368">
        <v>1991</v>
      </c>
      <c r="C4" s="170">
        <v>270</v>
      </c>
      <c r="E4" s="17"/>
      <c r="F4" s="368">
        <v>1991</v>
      </c>
      <c r="G4" s="170">
        <v>267</v>
      </c>
    </row>
    <row r="5" spans="1:10">
      <c r="B5" s="368">
        <v>1992</v>
      </c>
      <c r="C5" s="170">
        <v>201</v>
      </c>
      <c r="E5" s="17"/>
      <c r="F5" s="368">
        <v>1992</v>
      </c>
      <c r="G5" s="170">
        <v>277</v>
      </c>
    </row>
    <row r="6" spans="1:10">
      <c r="B6" s="368">
        <v>1993</v>
      </c>
      <c r="C6" s="170">
        <v>240</v>
      </c>
      <c r="E6" s="17"/>
      <c r="F6" s="368">
        <v>1993</v>
      </c>
      <c r="G6" s="170">
        <v>216</v>
      </c>
    </row>
    <row r="7" spans="1:10">
      <c r="B7" s="368">
        <v>1994</v>
      </c>
      <c r="C7" s="79">
        <v>100</v>
      </c>
      <c r="E7" s="17"/>
      <c r="F7" s="368">
        <v>1994</v>
      </c>
      <c r="G7" s="79">
        <v>122</v>
      </c>
    </row>
    <row r="8" spans="1:10">
      <c r="B8" s="368">
        <v>1995</v>
      </c>
      <c r="C8" s="79">
        <v>52</v>
      </c>
      <c r="E8" s="17"/>
      <c r="F8" s="368">
        <v>1995</v>
      </c>
      <c r="G8" s="79">
        <v>73</v>
      </c>
    </row>
    <row r="9" spans="1:10">
      <c r="B9" s="368">
        <v>1996</v>
      </c>
      <c r="C9" s="171">
        <v>66.1875</v>
      </c>
      <c r="E9" s="17"/>
      <c r="F9" s="368">
        <v>1996</v>
      </c>
      <c r="G9" s="171">
        <v>58.5</v>
      </c>
    </row>
    <row r="10" spans="1:10">
      <c r="B10" s="368">
        <v>1997</v>
      </c>
      <c r="C10" s="170">
        <v>85.579818007202547</v>
      </c>
      <c r="E10" s="17"/>
      <c r="F10" s="368">
        <v>1997</v>
      </c>
      <c r="G10" s="170">
        <v>63.093039493995008</v>
      </c>
    </row>
    <row r="11" spans="1:10">
      <c r="B11" s="368">
        <v>1998</v>
      </c>
      <c r="C11" s="170">
        <v>69.2</v>
      </c>
      <c r="E11" s="17"/>
      <c r="F11" s="368">
        <v>1998</v>
      </c>
      <c r="G11" s="170">
        <v>40.799999999999997</v>
      </c>
    </row>
    <row r="12" spans="1:10">
      <c r="B12" s="368">
        <v>1999</v>
      </c>
      <c r="C12" s="170">
        <v>54</v>
      </c>
      <c r="E12" s="17"/>
      <c r="F12" s="368">
        <v>1999</v>
      </c>
      <c r="G12" s="170">
        <v>38</v>
      </c>
    </row>
    <row r="13" spans="1:10">
      <c r="B13" s="368">
        <v>2000</v>
      </c>
      <c r="C13" s="170">
        <v>56</v>
      </c>
      <c r="E13" s="17"/>
      <c r="F13" s="368">
        <v>2000</v>
      </c>
      <c r="G13" s="170">
        <v>37</v>
      </c>
    </row>
    <row r="14" spans="1:10">
      <c r="B14" s="368">
        <v>2001</v>
      </c>
      <c r="C14" s="170">
        <v>64</v>
      </c>
      <c r="E14" s="17"/>
      <c r="F14" s="368">
        <v>2001</v>
      </c>
      <c r="G14" s="170">
        <v>22</v>
      </c>
    </row>
    <row r="15" spans="1:10">
      <c r="B15" s="368">
        <v>2002</v>
      </c>
      <c r="C15" s="170">
        <v>55.5</v>
      </c>
      <c r="E15" s="17"/>
      <c r="F15" s="368">
        <v>2002</v>
      </c>
      <c r="G15" s="170">
        <v>137.30000000000001</v>
      </c>
    </row>
    <row r="16" spans="1:10">
      <c r="B16" s="368">
        <v>2003</v>
      </c>
      <c r="C16" s="170">
        <v>52.9</v>
      </c>
      <c r="F16" s="368">
        <v>2003</v>
      </c>
      <c r="G16" s="170">
        <v>113.3</v>
      </c>
      <c r="I16" s="21"/>
    </row>
    <row r="17" spans="1:9">
      <c r="B17" s="368">
        <v>2004</v>
      </c>
      <c r="C17" s="170">
        <v>44.3</v>
      </c>
      <c r="F17" s="368">
        <v>2004</v>
      </c>
      <c r="G17" s="170">
        <v>34.1</v>
      </c>
      <c r="I17" s="21"/>
    </row>
    <row r="18" spans="1:9">
      <c r="B18" s="368">
        <v>2005</v>
      </c>
      <c r="C18" s="170">
        <v>47</v>
      </c>
      <c r="F18" s="368">
        <v>2005</v>
      </c>
      <c r="G18" s="170">
        <v>44</v>
      </c>
      <c r="I18" s="21"/>
    </row>
    <row r="19" spans="1:9">
      <c r="B19" s="368">
        <v>2006</v>
      </c>
      <c r="C19" s="170">
        <v>26</v>
      </c>
      <c r="F19" s="368">
        <v>2006</v>
      </c>
      <c r="G19" s="170">
        <v>21.3</v>
      </c>
      <c r="I19" s="21"/>
    </row>
    <row r="20" spans="1:9">
      <c r="B20" s="368">
        <v>2007</v>
      </c>
      <c r="C20" s="170">
        <v>31</v>
      </c>
      <c r="F20" s="368">
        <v>2007</v>
      </c>
      <c r="G20" s="170">
        <v>41</v>
      </c>
      <c r="I20" s="21"/>
    </row>
    <row r="21" spans="1:9">
      <c r="B21" s="368">
        <v>2008</v>
      </c>
      <c r="C21" s="170">
        <v>62.2</v>
      </c>
      <c r="F21" s="368">
        <v>2008</v>
      </c>
      <c r="G21" s="170">
        <v>37.700000000000003</v>
      </c>
      <c r="I21" s="21"/>
    </row>
    <row r="22" spans="1:9">
      <c r="B22" s="368">
        <v>2009</v>
      </c>
      <c r="C22" s="170">
        <v>35.299999999999997</v>
      </c>
      <c r="F22" s="368">
        <v>2009</v>
      </c>
      <c r="G22" s="170">
        <v>19.100000000000001</v>
      </c>
      <c r="I22" s="21"/>
    </row>
    <row r="23" spans="1:9">
      <c r="B23" s="368">
        <v>2010</v>
      </c>
      <c r="C23" s="170">
        <v>38.9</v>
      </c>
      <c r="F23" s="368">
        <v>2010</v>
      </c>
      <c r="G23" s="170">
        <v>45.9</v>
      </c>
      <c r="I23" s="21"/>
    </row>
    <row r="24" spans="1:9">
      <c r="B24" s="368">
        <v>2011</v>
      </c>
      <c r="C24" s="170">
        <v>47.9</v>
      </c>
      <c r="F24" s="368">
        <v>2011</v>
      </c>
      <c r="G24" s="170">
        <v>36.9</v>
      </c>
      <c r="I24" s="21"/>
    </row>
    <row r="25" spans="1:9">
      <c r="B25" s="368">
        <v>2012</v>
      </c>
      <c r="C25" s="170">
        <v>69.8</v>
      </c>
      <c r="F25" s="368">
        <v>2012</v>
      </c>
      <c r="G25" s="170">
        <v>61.7</v>
      </c>
      <c r="I25" s="21"/>
    </row>
    <row r="26" spans="1:9">
      <c r="B26" s="368">
        <v>2013</v>
      </c>
      <c r="C26" s="170">
        <v>59.8</v>
      </c>
      <c r="F26" s="368">
        <v>2013</v>
      </c>
      <c r="G26" s="170">
        <v>47.4</v>
      </c>
      <c r="I26" s="21"/>
    </row>
    <row r="27" spans="1:9">
      <c r="B27" s="749">
        <v>2014</v>
      </c>
      <c r="C27" s="170">
        <v>36.1</v>
      </c>
      <c r="F27" s="749">
        <v>2014</v>
      </c>
      <c r="G27" s="170">
        <v>28.4</v>
      </c>
      <c r="I27" s="21"/>
    </row>
    <row r="28" spans="1:9">
      <c r="A28" s="15" t="s">
        <v>24</v>
      </c>
      <c r="B28" s="368">
        <v>1990</v>
      </c>
      <c r="C28" s="170">
        <v>124.5</v>
      </c>
      <c r="E28" s="15" t="s">
        <v>21</v>
      </c>
      <c r="F28" s="368">
        <v>1991</v>
      </c>
      <c r="G28" s="79"/>
      <c r="I28" s="21"/>
    </row>
    <row r="29" spans="1:9">
      <c r="B29" s="368">
        <v>1991</v>
      </c>
      <c r="C29" s="170">
        <v>137.19999999999999</v>
      </c>
      <c r="E29" s="17"/>
      <c r="F29" s="368">
        <v>1992</v>
      </c>
      <c r="G29" s="170">
        <v>121</v>
      </c>
      <c r="I29" s="21"/>
    </row>
    <row r="30" spans="1:9">
      <c r="B30" s="368">
        <v>1992</v>
      </c>
      <c r="C30" s="170">
        <v>140.21430000000001</v>
      </c>
      <c r="E30" s="17"/>
      <c r="F30" s="368">
        <v>1993</v>
      </c>
      <c r="G30" s="170">
        <v>146</v>
      </c>
      <c r="I30" s="21"/>
    </row>
    <row r="31" spans="1:9">
      <c r="B31" s="368">
        <v>1993</v>
      </c>
      <c r="C31" s="170">
        <v>164</v>
      </c>
      <c r="E31" s="17"/>
      <c r="F31" s="368">
        <v>1994</v>
      </c>
      <c r="G31" s="79">
        <v>69.625</v>
      </c>
      <c r="I31" s="21"/>
    </row>
    <row r="32" spans="1:9">
      <c r="B32" s="368">
        <v>1994</v>
      </c>
      <c r="C32" s="79">
        <v>79</v>
      </c>
      <c r="E32" s="17"/>
      <c r="F32" s="368">
        <v>1995</v>
      </c>
      <c r="G32" s="79">
        <v>73</v>
      </c>
      <c r="I32" s="21"/>
    </row>
    <row r="33" spans="2:9">
      <c r="B33" s="368">
        <v>1995</v>
      </c>
      <c r="C33" s="79">
        <v>37</v>
      </c>
      <c r="E33" s="17"/>
      <c r="F33" s="368">
        <v>1996</v>
      </c>
      <c r="G33" s="171">
        <v>32.5625</v>
      </c>
      <c r="I33" s="21"/>
    </row>
    <row r="34" spans="2:9">
      <c r="B34" s="368">
        <v>1996</v>
      </c>
      <c r="C34" s="171">
        <v>33.0625</v>
      </c>
      <c r="E34" s="17"/>
      <c r="F34" s="368">
        <v>1997</v>
      </c>
      <c r="G34" s="170">
        <v>45.862384843073144</v>
      </c>
      <c r="I34" s="21"/>
    </row>
    <row r="35" spans="2:9">
      <c r="B35" s="368">
        <v>1997</v>
      </c>
      <c r="C35" s="170">
        <v>44.577577959420516</v>
      </c>
      <c r="E35" s="17"/>
      <c r="F35" s="368">
        <v>1998</v>
      </c>
      <c r="G35" s="79">
        <v>35</v>
      </c>
      <c r="I35" s="21"/>
    </row>
    <row r="36" spans="2:9">
      <c r="B36" s="368">
        <v>1998</v>
      </c>
      <c r="C36" s="170">
        <v>39.799999999999997</v>
      </c>
      <c r="E36" s="17"/>
      <c r="F36" s="368">
        <v>1999</v>
      </c>
      <c r="G36" s="79">
        <v>36</v>
      </c>
      <c r="I36" s="21"/>
    </row>
    <row r="37" spans="2:9">
      <c r="B37" s="368">
        <v>1999</v>
      </c>
      <c r="C37" s="170">
        <v>37</v>
      </c>
      <c r="E37" s="17"/>
      <c r="F37" s="368">
        <v>2000</v>
      </c>
      <c r="G37" s="79">
        <v>55</v>
      </c>
      <c r="I37" s="21"/>
    </row>
    <row r="38" spans="2:9">
      <c r="B38" s="368">
        <v>2000</v>
      </c>
      <c r="C38" s="170">
        <v>57</v>
      </c>
      <c r="E38" s="17"/>
      <c r="F38" s="368">
        <v>2001</v>
      </c>
      <c r="G38" s="79">
        <v>42</v>
      </c>
      <c r="I38" s="21"/>
    </row>
    <row r="39" spans="2:9">
      <c r="B39" s="368">
        <v>2001</v>
      </c>
      <c r="C39" s="170">
        <v>42</v>
      </c>
      <c r="E39" s="17"/>
      <c r="F39" s="368">
        <v>2002</v>
      </c>
      <c r="G39" s="79">
        <v>34</v>
      </c>
      <c r="I39" s="21"/>
    </row>
    <row r="40" spans="2:9">
      <c r="B40" s="368">
        <v>2002</v>
      </c>
      <c r="C40" s="170">
        <v>49</v>
      </c>
      <c r="F40" s="368">
        <v>2003</v>
      </c>
      <c r="G40" s="79">
        <v>47.8</v>
      </c>
      <c r="I40" s="21"/>
    </row>
    <row r="41" spans="2:9">
      <c r="B41" s="368">
        <v>2003</v>
      </c>
      <c r="C41" s="170">
        <v>46.6</v>
      </c>
      <c r="F41" s="368">
        <v>2004</v>
      </c>
      <c r="G41" s="79">
        <v>30.1</v>
      </c>
      <c r="I41" s="21"/>
    </row>
    <row r="42" spans="2:9">
      <c r="B42" s="368">
        <v>2004</v>
      </c>
      <c r="C42" s="170">
        <v>26.9</v>
      </c>
      <c r="E42" s="38" t="s">
        <v>130</v>
      </c>
      <c r="F42" s="368">
        <v>2005</v>
      </c>
      <c r="G42" s="79">
        <v>37</v>
      </c>
      <c r="I42" s="21"/>
    </row>
    <row r="43" spans="2:9">
      <c r="B43" s="368">
        <v>2005</v>
      </c>
      <c r="C43" s="170">
        <v>34</v>
      </c>
      <c r="F43" s="368">
        <v>2006</v>
      </c>
      <c r="G43" s="79">
        <v>19.5</v>
      </c>
      <c r="I43" s="21"/>
    </row>
    <row r="44" spans="2:9">
      <c r="B44" s="368">
        <v>2006</v>
      </c>
      <c r="C44" s="170">
        <v>24.3</v>
      </c>
      <c r="F44" s="368">
        <v>2007</v>
      </c>
      <c r="G44" s="79">
        <v>36</v>
      </c>
      <c r="I44" s="21"/>
    </row>
    <row r="45" spans="2:9">
      <c r="B45" s="368">
        <v>2007</v>
      </c>
      <c r="C45" s="170">
        <v>31</v>
      </c>
      <c r="F45" s="368">
        <v>2008</v>
      </c>
      <c r="I45" s="21"/>
    </row>
    <row r="46" spans="2:9">
      <c r="B46" s="368"/>
      <c r="C46" s="170"/>
      <c r="F46" s="368">
        <v>2009</v>
      </c>
      <c r="I46" s="21"/>
    </row>
    <row r="47" spans="2:9">
      <c r="B47" s="368"/>
      <c r="C47" s="170"/>
      <c r="I47" s="21"/>
    </row>
    <row r="48" spans="2:9">
      <c r="B48" s="368"/>
      <c r="C48" s="170"/>
      <c r="I48" s="21"/>
    </row>
    <row r="49" spans="1:9">
      <c r="A49" s="15" t="s">
        <v>23</v>
      </c>
      <c r="B49" s="368">
        <v>1990</v>
      </c>
      <c r="C49" s="170">
        <v>129</v>
      </c>
      <c r="E49" s="15" t="s">
        <v>18</v>
      </c>
      <c r="F49" s="368">
        <v>1990</v>
      </c>
      <c r="G49" s="172">
        <v>537</v>
      </c>
      <c r="I49" s="21"/>
    </row>
    <row r="50" spans="1:9">
      <c r="B50" s="368">
        <v>1991</v>
      </c>
      <c r="C50" s="170">
        <v>144</v>
      </c>
      <c r="E50" s="17"/>
      <c r="F50" s="368">
        <v>1991</v>
      </c>
      <c r="G50" s="170">
        <v>383</v>
      </c>
      <c r="I50" s="21"/>
    </row>
    <row r="51" spans="1:9">
      <c r="B51" s="368">
        <v>1992</v>
      </c>
      <c r="C51" s="170">
        <v>146</v>
      </c>
      <c r="E51" s="17"/>
      <c r="F51" s="368">
        <v>1992</v>
      </c>
      <c r="G51" s="170">
        <v>362</v>
      </c>
      <c r="I51" s="21"/>
    </row>
    <row r="52" spans="1:9">
      <c r="B52" s="368">
        <v>1993</v>
      </c>
      <c r="C52" s="170">
        <v>175</v>
      </c>
      <c r="E52" s="17"/>
      <c r="F52" s="368">
        <v>1993</v>
      </c>
      <c r="G52" s="170">
        <v>269</v>
      </c>
      <c r="I52" s="21"/>
    </row>
    <row r="53" spans="1:9">
      <c r="B53" s="368">
        <v>1994</v>
      </c>
      <c r="C53" s="79">
        <v>83</v>
      </c>
      <c r="E53" s="17"/>
      <c r="F53" s="368">
        <v>1994</v>
      </c>
      <c r="G53" s="79">
        <v>91</v>
      </c>
      <c r="I53" s="21"/>
    </row>
    <row r="54" spans="1:9">
      <c r="B54" s="368">
        <v>1995</v>
      </c>
      <c r="C54" s="79">
        <v>34</v>
      </c>
      <c r="E54" s="17"/>
      <c r="F54" s="368">
        <v>1995</v>
      </c>
      <c r="G54" s="79">
        <v>47</v>
      </c>
      <c r="I54" s="21"/>
    </row>
    <row r="55" spans="1:9">
      <c r="B55" s="368">
        <v>1996</v>
      </c>
      <c r="C55" s="171">
        <v>29.4375</v>
      </c>
      <c r="E55" s="17"/>
      <c r="F55" s="368">
        <v>1996</v>
      </c>
      <c r="G55" s="171">
        <v>16.0625</v>
      </c>
      <c r="I55" s="21"/>
    </row>
    <row r="56" spans="1:9">
      <c r="B56" s="368">
        <v>1997</v>
      </c>
      <c r="C56" s="127">
        <v>38</v>
      </c>
      <c r="E56" s="17"/>
      <c r="F56" s="368">
        <v>1997</v>
      </c>
      <c r="G56" s="127">
        <v>80</v>
      </c>
      <c r="I56" s="21"/>
    </row>
    <row r="57" spans="1:9">
      <c r="B57" s="368">
        <v>1998</v>
      </c>
      <c r="C57" s="127">
        <v>33.299999999999997</v>
      </c>
      <c r="E57" s="17"/>
      <c r="F57" s="368">
        <v>1998</v>
      </c>
      <c r="G57" s="127">
        <v>33</v>
      </c>
      <c r="I57" s="21"/>
    </row>
    <row r="58" spans="1:9">
      <c r="B58" s="368">
        <v>1999</v>
      </c>
      <c r="C58" s="127">
        <v>34</v>
      </c>
      <c r="E58" s="17"/>
      <c r="F58" s="368">
        <v>1999</v>
      </c>
      <c r="G58" s="127">
        <v>47</v>
      </c>
      <c r="I58" s="21"/>
    </row>
    <row r="59" spans="1:9">
      <c r="B59" s="368">
        <v>2000</v>
      </c>
      <c r="C59" s="127">
        <v>59</v>
      </c>
      <c r="E59" s="17"/>
      <c r="F59" s="368">
        <v>2000</v>
      </c>
      <c r="G59" s="127">
        <v>19</v>
      </c>
      <c r="I59" s="21"/>
    </row>
    <row r="60" spans="1:9">
      <c r="B60" s="368">
        <v>2001</v>
      </c>
      <c r="C60" s="127">
        <v>42</v>
      </c>
      <c r="E60" s="17"/>
      <c r="F60" s="368">
        <v>2001</v>
      </c>
      <c r="G60" s="127">
        <v>22</v>
      </c>
      <c r="I60" s="21"/>
    </row>
    <row r="61" spans="1:9">
      <c r="B61" s="368">
        <v>2002</v>
      </c>
      <c r="C61" s="127">
        <v>46.1</v>
      </c>
      <c r="E61" s="17"/>
      <c r="F61" s="368">
        <v>2002</v>
      </c>
      <c r="G61" s="127">
        <v>14.9</v>
      </c>
      <c r="I61" s="21"/>
    </row>
    <row r="62" spans="1:9">
      <c r="B62" s="368">
        <v>2003</v>
      </c>
      <c r="C62" s="127">
        <v>49.1</v>
      </c>
      <c r="F62" s="368">
        <v>2003</v>
      </c>
      <c r="G62" s="127">
        <v>22.6</v>
      </c>
      <c r="I62" s="21"/>
    </row>
    <row r="63" spans="1:9">
      <c r="B63" s="368">
        <v>2004</v>
      </c>
      <c r="C63" s="127">
        <v>24.3</v>
      </c>
      <c r="F63" s="368">
        <v>2004</v>
      </c>
      <c r="G63" s="127">
        <v>21.7</v>
      </c>
      <c r="I63" s="21"/>
    </row>
    <row r="64" spans="1:9">
      <c r="B64" s="368">
        <v>2005</v>
      </c>
      <c r="C64" s="127">
        <v>33</v>
      </c>
      <c r="F64" s="368">
        <v>2005</v>
      </c>
      <c r="G64" s="127">
        <v>23</v>
      </c>
      <c r="I64" s="21"/>
    </row>
    <row r="65" spans="1:9">
      <c r="B65" s="368">
        <v>2006</v>
      </c>
      <c r="C65" s="127">
        <v>21.6</v>
      </c>
      <c r="F65" s="368">
        <v>2006</v>
      </c>
      <c r="G65" s="127">
        <v>7.6</v>
      </c>
      <c r="I65" s="21"/>
    </row>
    <row r="66" spans="1:9">
      <c r="B66" s="368">
        <v>2007</v>
      </c>
      <c r="C66" s="127">
        <v>30</v>
      </c>
      <c r="F66" s="368">
        <v>2007</v>
      </c>
      <c r="G66" s="127">
        <v>23</v>
      </c>
      <c r="I66" s="21"/>
    </row>
    <row r="67" spans="1:9">
      <c r="B67" s="368">
        <v>2008</v>
      </c>
      <c r="C67" s="127">
        <v>39.799999999999997</v>
      </c>
      <c r="F67" s="368">
        <v>2008</v>
      </c>
      <c r="G67" s="127">
        <v>14.8</v>
      </c>
      <c r="I67" s="21"/>
    </row>
    <row r="68" spans="1:9">
      <c r="B68" s="368">
        <v>2009</v>
      </c>
      <c r="C68" s="127">
        <v>34.200000000000003</v>
      </c>
      <c r="F68" s="368">
        <v>2009</v>
      </c>
      <c r="G68" s="127">
        <v>35.5</v>
      </c>
      <c r="I68" s="21"/>
    </row>
    <row r="69" spans="1:9">
      <c r="B69" s="368">
        <v>2010</v>
      </c>
      <c r="C69" s="127">
        <v>28.3</v>
      </c>
      <c r="F69" s="368">
        <v>2010</v>
      </c>
      <c r="G69" s="127">
        <v>19.3</v>
      </c>
      <c r="I69" s="21"/>
    </row>
    <row r="70" spans="1:9">
      <c r="B70" s="368">
        <v>2011</v>
      </c>
      <c r="C70" s="127">
        <v>33.700000000000003</v>
      </c>
      <c r="F70" s="368">
        <v>2011</v>
      </c>
      <c r="G70" s="127">
        <v>12.5</v>
      </c>
      <c r="I70" s="21"/>
    </row>
    <row r="71" spans="1:9">
      <c r="B71" s="368">
        <v>2012</v>
      </c>
      <c r="C71" s="127">
        <v>53.4</v>
      </c>
      <c r="F71" s="368">
        <v>2012</v>
      </c>
      <c r="G71" s="127">
        <v>32.299999999999997</v>
      </c>
      <c r="I71" s="21"/>
    </row>
    <row r="72" spans="1:9">
      <c r="B72" s="368">
        <v>2013</v>
      </c>
      <c r="C72" s="127">
        <v>71.400000000000006</v>
      </c>
      <c r="F72" s="368">
        <v>2013</v>
      </c>
      <c r="G72" s="127">
        <v>21.8</v>
      </c>
      <c r="I72" s="21"/>
    </row>
    <row r="73" spans="1:9">
      <c r="B73" s="749">
        <v>2014</v>
      </c>
      <c r="C73" s="127">
        <v>24.8</v>
      </c>
      <c r="F73" s="749">
        <v>2014</v>
      </c>
      <c r="G73" s="127">
        <v>19.899999999999999</v>
      </c>
      <c r="I73" s="21"/>
    </row>
    <row r="74" spans="1:9" ht="15.5">
      <c r="A74" s="1077" t="s">
        <v>54</v>
      </c>
      <c r="B74" s="1077"/>
      <c r="C74" s="1077"/>
      <c r="D74" s="1077"/>
      <c r="E74" s="1077"/>
      <c r="F74" s="1077"/>
      <c r="G74" s="1077"/>
      <c r="I74" s="21"/>
    </row>
    <row r="75" spans="1:9">
      <c r="B75" s="25" t="s">
        <v>95</v>
      </c>
      <c r="C75" s="26" t="s">
        <v>48</v>
      </c>
      <c r="F75" s="25" t="s">
        <v>95</v>
      </c>
      <c r="G75" s="26" t="s">
        <v>48</v>
      </c>
      <c r="I75" s="21"/>
    </row>
    <row r="76" spans="1:9">
      <c r="A76" s="15" t="s">
        <v>20</v>
      </c>
      <c r="B76" s="368">
        <v>1990</v>
      </c>
      <c r="C76" s="170">
        <v>128</v>
      </c>
      <c r="E76" s="15" t="s">
        <v>52</v>
      </c>
      <c r="F76" s="368">
        <v>1990</v>
      </c>
      <c r="G76" s="79">
        <f t="shared" ref="G76:G100" si="0">(G49+G3)/2</f>
        <v>435.5</v>
      </c>
      <c r="I76" s="21"/>
    </row>
    <row r="77" spans="1:9">
      <c r="B77" s="368">
        <v>1991</v>
      </c>
      <c r="C77" s="170">
        <v>181</v>
      </c>
      <c r="E77" s="17"/>
      <c r="F77" s="368">
        <v>1991</v>
      </c>
      <c r="G77" s="79">
        <f t="shared" si="0"/>
        <v>325</v>
      </c>
      <c r="I77" s="21"/>
    </row>
    <row r="78" spans="1:9">
      <c r="B78" s="368">
        <v>1992</v>
      </c>
      <c r="C78" s="170">
        <v>157</v>
      </c>
      <c r="E78" s="17"/>
      <c r="F78" s="368">
        <v>1992</v>
      </c>
      <c r="G78" s="79">
        <f t="shared" si="0"/>
        <v>319.5</v>
      </c>
      <c r="I78" s="21"/>
    </row>
    <row r="79" spans="1:9">
      <c r="B79" s="368">
        <v>1993</v>
      </c>
      <c r="C79" s="170">
        <v>177</v>
      </c>
      <c r="E79" s="17"/>
      <c r="F79" s="368">
        <v>1993</v>
      </c>
      <c r="G79" s="79">
        <f t="shared" si="0"/>
        <v>242.5</v>
      </c>
      <c r="I79" s="21"/>
    </row>
    <row r="80" spans="1:9">
      <c r="B80" s="368">
        <v>1994</v>
      </c>
      <c r="C80" s="79">
        <v>92</v>
      </c>
      <c r="E80" s="17"/>
      <c r="F80" s="368">
        <v>1994</v>
      </c>
      <c r="G80" s="79">
        <f t="shared" si="0"/>
        <v>106.5</v>
      </c>
      <c r="I80" s="21"/>
    </row>
    <row r="81" spans="2:9">
      <c r="B81" s="368">
        <v>1995</v>
      </c>
      <c r="C81" s="79">
        <v>36</v>
      </c>
      <c r="E81" s="17"/>
      <c r="F81" s="368">
        <v>1995</v>
      </c>
      <c r="G81" s="79">
        <f t="shared" si="0"/>
        <v>60</v>
      </c>
      <c r="I81" s="21"/>
    </row>
    <row r="82" spans="2:9">
      <c r="B82" s="368">
        <v>1996</v>
      </c>
      <c r="C82" s="171">
        <v>34.9375</v>
      </c>
      <c r="E82" s="17"/>
      <c r="F82" s="368">
        <v>1996</v>
      </c>
      <c r="G82" s="79">
        <f t="shared" si="0"/>
        <v>37.28125</v>
      </c>
      <c r="I82" s="21"/>
    </row>
    <row r="83" spans="2:9">
      <c r="B83" s="368">
        <v>1997</v>
      </c>
      <c r="C83" s="170">
        <v>39</v>
      </c>
      <c r="E83" s="17"/>
      <c r="F83" s="368">
        <v>1997</v>
      </c>
      <c r="G83" s="79">
        <f t="shared" si="0"/>
        <v>71.546519746997504</v>
      </c>
      <c r="I83" s="21"/>
    </row>
    <row r="84" spans="2:9">
      <c r="B84" s="368">
        <v>1998</v>
      </c>
      <c r="C84" s="170">
        <v>34.5</v>
      </c>
      <c r="E84" s="17"/>
      <c r="F84" s="368">
        <v>1998</v>
      </c>
      <c r="G84" s="79">
        <f t="shared" si="0"/>
        <v>36.9</v>
      </c>
      <c r="I84" s="21"/>
    </row>
    <row r="85" spans="2:9">
      <c r="B85" s="368">
        <v>1999</v>
      </c>
      <c r="C85" s="170">
        <v>35</v>
      </c>
      <c r="E85" s="17"/>
      <c r="F85" s="368">
        <v>1999</v>
      </c>
      <c r="G85" s="79">
        <f t="shared" si="0"/>
        <v>42.5</v>
      </c>
      <c r="I85" s="21"/>
    </row>
    <row r="86" spans="2:9">
      <c r="B86" s="368">
        <v>2000</v>
      </c>
      <c r="C86" s="170">
        <v>58</v>
      </c>
      <c r="E86" s="17"/>
      <c r="F86" s="368">
        <v>2000</v>
      </c>
      <c r="G86" s="79">
        <f t="shared" si="0"/>
        <v>28</v>
      </c>
      <c r="I86" s="21"/>
    </row>
    <row r="87" spans="2:9">
      <c r="B87" s="368">
        <v>2001</v>
      </c>
      <c r="C87" s="170">
        <v>46</v>
      </c>
      <c r="E87" s="17"/>
      <c r="F87" s="368">
        <v>2001</v>
      </c>
      <c r="G87" s="79">
        <f t="shared" si="0"/>
        <v>22</v>
      </c>
      <c r="I87" s="21"/>
    </row>
    <row r="88" spans="2:9">
      <c r="B88" s="368">
        <v>2002</v>
      </c>
      <c r="C88" s="170">
        <v>46.9</v>
      </c>
      <c r="E88" s="17"/>
      <c r="F88" s="368">
        <v>2002</v>
      </c>
      <c r="G88" s="79">
        <f t="shared" si="0"/>
        <v>76.100000000000009</v>
      </c>
      <c r="I88" s="21"/>
    </row>
    <row r="89" spans="2:9">
      <c r="B89" s="368">
        <v>2003</v>
      </c>
      <c r="C89" s="170">
        <v>63.3</v>
      </c>
      <c r="F89" s="368">
        <v>2003</v>
      </c>
      <c r="G89" s="79">
        <f t="shared" si="0"/>
        <v>67.95</v>
      </c>
      <c r="I89" s="21"/>
    </row>
    <row r="90" spans="2:9">
      <c r="B90" s="368">
        <v>2004</v>
      </c>
      <c r="C90" s="170">
        <v>30.1</v>
      </c>
      <c r="F90" s="368">
        <v>2004</v>
      </c>
      <c r="G90" s="79">
        <f t="shared" si="0"/>
        <v>27.9</v>
      </c>
      <c r="I90" s="21"/>
    </row>
    <row r="91" spans="2:9">
      <c r="B91" s="368">
        <v>2005</v>
      </c>
      <c r="C91" s="170">
        <v>32</v>
      </c>
      <c r="F91" s="368">
        <v>2005</v>
      </c>
      <c r="G91" s="79">
        <f t="shared" si="0"/>
        <v>33.5</v>
      </c>
      <c r="I91" s="21"/>
    </row>
    <row r="92" spans="2:9">
      <c r="B92" s="368">
        <v>2006</v>
      </c>
      <c r="C92" s="170">
        <v>22.8</v>
      </c>
      <c r="F92" s="368">
        <v>2006</v>
      </c>
      <c r="G92" s="79">
        <f t="shared" si="0"/>
        <v>14.45</v>
      </c>
      <c r="I92" s="21"/>
    </row>
    <row r="93" spans="2:9">
      <c r="B93" s="368">
        <v>2007</v>
      </c>
      <c r="C93" s="170">
        <v>31</v>
      </c>
      <c r="F93" s="368">
        <v>2007</v>
      </c>
      <c r="G93" s="79">
        <f t="shared" si="0"/>
        <v>32</v>
      </c>
      <c r="I93" s="21"/>
    </row>
    <row r="94" spans="2:9">
      <c r="B94" s="368">
        <v>2008</v>
      </c>
      <c r="C94" s="170">
        <v>29</v>
      </c>
      <c r="F94" s="368">
        <v>2008</v>
      </c>
      <c r="G94" s="79">
        <f t="shared" si="0"/>
        <v>26.25</v>
      </c>
      <c r="I94" s="21"/>
    </row>
    <row r="95" spans="2:9">
      <c r="B95" s="368">
        <v>2009</v>
      </c>
      <c r="C95" s="170">
        <v>24.2</v>
      </c>
      <c r="F95" s="368">
        <v>2009</v>
      </c>
      <c r="G95" s="79">
        <f t="shared" si="0"/>
        <v>27.3</v>
      </c>
      <c r="I95" s="21"/>
    </row>
    <row r="96" spans="2:9">
      <c r="B96" s="368">
        <v>2010</v>
      </c>
      <c r="C96" s="170">
        <v>31.1</v>
      </c>
      <c r="F96" s="368">
        <v>2010</v>
      </c>
      <c r="G96" s="79">
        <f t="shared" si="0"/>
        <v>32.6</v>
      </c>
      <c r="I96" s="21"/>
    </row>
    <row r="97" spans="1:9">
      <c r="B97" s="368">
        <v>2011</v>
      </c>
      <c r="C97" s="170">
        <v>39.5</v>
      </c>
      <c r="F97" s="368">
        <v>2011</v>
      </c>
      <c r="G97" s="79">
        <f t="shared" si="0"/>
        <v>24.7</v>
      </c>
      <c r="I97" s="21"/>
    </row>
    <row r="98" spans="1:9">
      <c r="B98" s="368">
        <v>2012</v>
      </c>
      <c r="C98" s="170">
        <v>55.9</v>
      </c>
      <c r="F98" s="368">
        <v>2012</v>
      </c>
      <c r="G98" s="79">
        <f t="shared" si="0"/>
        <v>47</v>
      </c>
      <c r="I98" s="21"/>
    </row>
    <row r="99" spans="1:9">
      <c r="B99" s="368">
        <v>2013</v>
      </c>
      <c r="C99" s="170">
        <v>82.4</v>
      </c>
      <c r="F99" s="368">
        <v>2013</v>
      </c>
      <c r="G99" s="79">
        <f t="shared" si="0"/>
        <v>34.6</v>
      </c>
      <c r="I99" s="21"/>
    </row>
    <row r="100" spans="1:9">
      <c r="B100" s="749">
        <v>2014</v>
      </c>
      <c r="C100" s="170">
        <v>25</v>
      </c>
      <c r="F100" s="749">
        <v>2014</v>
      </c>
      <c r="G100" s="79">
        <f t="shared" si="0"/>
        <v>24.15</v>
      </c>
      <c r="I100" s="21"/>
    </row>
    <row r="101" spans="1:9">
      <c r="A101" s="15" t="s">
        <v>17</v>
      </c>
      <c r="B101" s="368">
        <v>1990</v>
      </c>
      <c r="C101" s="79">
        <f t="shared" ref="C101:C115" si="1">(C3+C28+C49)/3</f>
        <v>124.33333333333333</v>
      </c>
      <c r="E101" s="15" t="s">
        <v>53</v>
      </c>
      <c r="F101" s="368">
        <v>1990</v>
      </c>
      <c r="G101" s="79">
        <f t="shared" ref="G101:G125" si="2">+G76-C76</f>
        <v>307.5</v>
      </c>
      <c r="I101" s="21"/>
    </row>
    <row r="102" spans="1:9">
      <c r="B102" s="368">
        <v>1991</v>
      </c>
      <c r="C102" s="79">
        <f t="shared" si="1"/>
        <v>183.73333333333335</v>
      </c>
      <c r="E102" s="17"/>
      <c r="F102" s="368">
        <v>1991</v>
      </c>
      <c r="G102" s="79">
        <f t="shared" si="2"/>
        <v>144</v>
      </c>
      <c r="I102" s="21"/>
    </row>
    <row r="103" spans="1:9">
      <c r="B103" s="368">
        <v>1992</v>
      </c>
      <c r="C103" s="79">
        <f t="shared" si="1"/>
        <v>162.40476666666666</v>
      </c>
      <c r="E103" s="17"/>
      <c r="F103" s="368">
        <v>1992</v>
      </c>
      <c r="G103" s="79">
        <f t="shared" si="2"/>
        <v>162.5</v>
      </c>
      <c r="I103" s="21"/>
    </row>
    <row r="104" spans="1:9">
      <c r="B104" s="368">
        <v>1993</v>
      </c>
      <c r="C104" s="79">
        <f t="shared" si="1"/>
        <v>193</v>
      </c>
      <c r="E104" s="17"/>
      <c r="F104" s="368">
        <v>1993</v>
      </c>
      <c r="G104" s="79">
        <f t="shared" si="2"/>
        <v>65.5</v>
      </c>
      <c r="I104" s="21"/>
    </row>
    <row r="105" spans="1:9">
      <c r="B105" s="368">
        <v>1994</v>
      </c>
      <c r="C105" s="79">
        <f t="shared" si="1"/>
        <v>87.333333333333329</v>
      </c>
      <c r="E105" s="17"/>
      <c r="F105" s="368">
        <v>1994</v>
      </c>
      <c r="G105" s="79">
        <f t="shared" si="2"/>
        <v>14.5</v>
      </c>
      <c r="I105" s="21"/>
    </row>
    <row r="106" spans="1:9">
      <c r="B106" s="368">
        <v>1995</v>
      </c>
      <c r="C106" s="79">
        <f t="shared" si="1"/>
        <v>41</v>
      </c>
      <c r="E106" s="17"/>
      <c r="F106" s="368">
        <v>1995</v>
      </c>
      <c r="G106" s="79">
        <f t="shared" si="2"/>
        <v>24</v>
      </c>
      <c r="I106" s="21"/>
    </row>
    <row r="107" spans="1:9">
      <c r="B107" s="368">
        <v>1996</v>
      </c>
      <c r="C107" s="79">
        <f t="shared" si="1"/>
        <v>42.895833333333336</v>
      </c>
      <c r="E107" s="17"/>
      <c r="F107" s="368">
        <v>1996</v>
      </c>
      <c r="G107" s="79">
        <f t="shared" si="2"/>
        <v>2.34375</v>
      </c>
      <c r="I107" s="21"/>
    </row>
    <row r="108" spans="1:9">
      <c r="B108" s="368">
        <v>1997</v>
      </c>
      <c r="C108" s="79">
        <f t="shared" si="1"/>
        <v>56.052465322207688</v>
      </c>
      <c r="E108" s="17"/>
      <c r="F108" s="368">
        <v>1997</v>
      </c>
      <c r="G108" s="79">
        <f t="shared" si="2"/>
        <v>32.546519746997504</v>
      </c>
      <c r="I108" s="21"/>
    </row>
    <row r="109" spans="1:9">
      <c r="B109" s="368">
        <v>1998</v>
      </c>
      <c r="C109" s="79">
        <f t="shared" si="1"/>
        <v>47.433333333333337</v>
      </c>
      <c r="E109" s="17"/>
      <c r="F109" s="368">
        <v>1998</v>
      </c>
      <c r="G109" s="79">
        <f t="shared" si="2"/>
        <v>2.3999999999999986</v>
      </c>
      <c r="I109" s="21"/>
    </row>
    <row r="110" spans="1:9">
      <c r="B110" s="368">
        <v>1999</v>
      </c>
      <c r="C110" s="79">
        <f t="shared" si="1"/>
        <v>41.666666666666664</v>
      </c>
      <c r="E110" s="17"/>
      <c r="F110" s="368">
        <v>1999</v>
      </c>
      <c r="G110" s="79">
        <f t="shared" si="2"/>
        <v>7.5</v>
      </c>
      <c r="I110" s="21"/>
    </row>
    <row r="111" spans="1:9">
      <c r="B111" s="368">
        <v>2000</v>
      </c>
      <c r="C111" s="79">
        <f t="shared" si="1"/>
        <v>57.333333333333336</v>
      </c>
      <c r="E111" s="17"/>
      <c r="F111" s="368">
        <v>2000</v>
      </c>
      <c r="G111" s="79">
        <f t="shared" si="2"/>
        <v>-30</v>
      </c>
      <c r="I111" s="21"/>
    </row>
    <row r="112" spans="1:9">
      <c r="B112" s="368">
        <v>2001</v>
      </c>
      <c r="C112" s="79">
        <f t="shared" si="1"/>
        <v>49.333333333333336</v>
      </c>
      <c r="E112" s="17"/>
      <c r="F112" s="368">
        <v>2001</v>
      </c>
      <c r="G112" s="79">
        <f t="shared" si="2"/>
        <v>-24</v>
      </c>
      <c r="I112" s="21"/>
    </row>
    <row r="113" spans="2:9">
      <c r="B113" s="368">
        <v>2002</v>
      </c>
      <c r="C113" s="79">
        <f t="shared" si="1"/>
        <v>50.199999999999996</v>
      </c>
      <c r="E113" s="17"/>
      <c r="F113" s="368">
        <v>2002</v>
      </c>
      <c r="G113" s="79">
        <f t="shared" si="2"/>
        <v>29.20000000000001</v>
      </c>
      <c r="I113" s="21"/>
    </row>
    <row r="114" spans="2:9">
      <c r="B114" s="368">
        <v>2003</v>
      </c>
      <c r="C114" s="79">
        <f t="shared" si="1"/>
        <v>49.533333333333331</v>
      </c>
      <c r="F114" s="368">
        <v>2003</v>
      </c>
      <c r="G114" s="79">
        <f t="shared" si="2"/>
        <v>4.6500000000000057</v>
      </c>
      <c r="I114" s="21"/>
    </row>
    <row r="115" spans="2:9">
      <c r="B115" s="368">
        <v>2004</v>
      </c>
      <c r="C115" s="79">
        <f t="shared" si="1"/>
        <v>31.833333333333329</v>
      </c>
      <c r="F115" s="368">
        <v>2004</v>
      </c>
      <c r="G115" s="79">
        <f t="shared" si="2"/>
        <v>-2.2000000000000028</v>
      </c>
      <c r="I115" s="21"/>
    </row>
    <row r="116" spans="2:9">
      <c r="B116" s="368">
        <v>2005</v>
      </c>
      <c r="C116" s="79">
        <v>39</v>
      </c>
      <c r="F116" s="368">
        <v>2005</v>
      </c>
      <c r="G116" s="79">
        <f t="shared" si="2"/>
        <v>1.5</v>
      </c>
      <c r="I116" s="21"/>
    </row>
    <row r="117" spans="2:9">
      <c r="B117" s="368">
        <v>2006</v>
      </c>
      <c r="C117" s="17">
        <v>24</v>
      </c>
      <c r="F117" s="368">
        <v>2006</v>
      </c>
      <c r="G117" s="79">
        <f t="shared" si="2"/>
        <v>-8.3500000000000014</v>
      </c>
      <c r="I117" s="21"/>
    </row>
    <row r="118" spans="2:9">
      <c r="B118" s="368">
        <v>2007</v>
      </c>
      <c r="C118" s="17">
        <v>30.7</v>
      </c>
      <c r="F118" s="368">
        <v>2007</v>
      </c>
      <c r="G118" s="79">
        <f t="shared" si="2"/>
        <v>1</v>
      </c>
      <c r="I118" s="21"/>
    </row>
    <row r="119" spans="2:9">
      <c r="B119" s="368">
        <v>2008</v>
      </c>
      <c r="C119" s="79">
        <v>50.6</v>
      </c>
      <c r="F119" s="368">
        <v>2008</v>
      </c>
      <c r="G119" s="79">
        <f t="shared" si="2"/>
        <v>-2.75</v>
      </c>
      <c r="I119" s="21"/>
    </row>
    <row r="120" spans="2:9">
      <c r="B120" s="368">
        <v>2009</v>
      </c>
      <c r="C120" s="79">
        <v>34.799999999999997</v>
      </c>
      <c r="F120" s="368">
        <v>2009</v>
      </c>
      <c r="G120" s="79">
        <f t="shared" si="2"/>
        <v>3.1000000000000014</v>
      </c>
      <c r="I120" s="21"/>
    </row>
    <row r="121" spans="2:9">
      <c r="B121" s="368">
        <v>2010</v>
      </c>
      <c r="C121" s="79">
        <v>33.6</v>
      </c>
      <c r="F121" s="368">
        <v>2010</v>
      </c>
      <c r="G121" s="79">
        <f t="shared" si="2"/>
        <v>1.5</v>
      </c>
      <c r="I121" s="21"/>
    </row>
    <row r="122" spans="2:9">
      <c r="B122" s="368">
        <v>2011</v>
      </c>
      <c r="C122" s="79">
        <v>40.799999999999997</v>
      </c>
      <c r="F122" s="368">
        <v>2011</v>
      </c>
      <c r="G122" s="79">
        <f t="shared" si="2"/>
        <v>-14.8</v>
      </c>
      <c r="I122" s="21"/>
    </row>
    <row r="123" spans="2:9">
      <c r="B123" s="368">
        <v>2012</v>
      </c>
      <c r="C123" s="79">
        <v>69.8</v>
      </c>
      <c r="F123" s="368">
        <v>2012</v>
      </c>
      <c r="G123" s="79">
        <f t="shared" si="2"/>
        <v>-8.8999999999999986</v>
      </c>
      <c r="I123" s="21"/>
    </row>
    <row r="124" spans="2:9">
      <c r="B124" s="495">
        <v>2013</v>
      </c>
      <c r="C124" s="79">
        <v>65.599999999999994</v>
      </c>
      <c r="F124" s="495">
        <v>2013</v>
      </c>
      <c r="G124" s="79">
        <f t="shared" si="2"/>
        <v>-47.800000000000004</v>
      </c>
      <c r="I124" s="21"/>
    </row>
    <row r="125" spans="2:9">
      <c r="B125" s="749">
        <v>2014</v>
      </c>
      <c r="C125" s="17">
        <v>30.5</v>
      </c>
      <c r="F125" s="749">
        <v>2014</v>
      </c>
      <c r="G125" s="79">
        <f t="shared" si="2"/>
        <v>-0.85000000000000142</v>
      </c>
      <c r="I125" s="21"/>
    </row>
    <row r="126" spans="2:9">
      <c r="I126" s="21"/>
    </row>
    <row r="127" spans="2:9">
      <c r="I127" s="21"/>
    </row>
    <row r="128" spans="2:9">
      <c r="I128" s="21"/>
    </row>
    <row r="129" spans="9:9">
      <c r="I129" s="21"/>
    </row>
    <row r="130" spans="9:9">
      <c r="I130" s="21"/>
    </row>
    <row r="131" spans="9:9">
      <c r="I131" s="21"/>
    </row>
    <row r="132" spans="9:9">
      <c r="I132" s="21"/>
    </row>
    <row r="133" spans="9:9">
      <c r="I133" s="21"/>
    </row>
    <row r="134" spans="9:9">
      <c r="I134" s="21"/>
    </row>
    <row r="135" spans="9:9">
      <c r="I135" s="21"/>
    </row>
    <row r="136" spans="9:9">
      <c r="I136" s="21"/>
    </row>
    <row r="137" spans="9:9">
      <c r="I137" s="21"/>
    </row>
    <row r="138" spans="9:9">
      <c r="I138" s="21"/>
    </row>
    <row r="139" spans="9:9">
      <c r="I139" s="21"/>
    </row>
    <row r="140" spans="9:9">
      <c r="I140" s="21"/>
    </row>
    <row r="141" spans="9:9">
      <c r="I141" s="21"/>
    </row>
    <row r="142" spans="9:9">
      <c r="I142" s="21"/>
    </row>
    <row r="143" spans="9:9">
      <c r="I143" s="21"/>
    </row>
    <row r="144" spans="9:9">
      <c r="I144" s="21"/>
    </row>
    <row r="145" spans="9:9">
      <c r="I145" s="21"/>
    </row>
    <row r="146" spans="9:9">
      <c r="I146" s="21"/>
    </row>
    <row r="147" spans="9:9">
      <c r="I147" s="21"/>
    </row>
    <row r="148" spans="9:9">
      <c r="I148" s="21"/>
    </row>
    <row r="149" spans="9:9">
      <c r="I149" s="21"/>
    </row>
    <row r="150" spans="9:9">
      <c r="I150" s="21"/>
    </row>
    <row r="151" spans="9:9">
      <c r="I151" s="21"/>
    </row>
    <row r="152" spans="9:9">
      <c r="I152" s="21"/>
    </row>
    <row r="153" spans="9:9">
      <c r="I153" s="21"/>
    </row>
    <row r="154" spans="9:9">
      <c r="I154" s="21"/>
    </row>
    <row r="155" spans="9:9">
      <c r="I155" s="21"/>
    </row>
    <row r="156" spans="9:9">
      <c r="I156" s="21"/>
    </row>
    <row r="157" spans="9:9">
      <c r="I157" s="21"/>
    </row>
    <row r="158" spans="9:9">
      <c r="I158" s="21"/>
    </row>
    <row r="159" spans="9:9">
      <c r="I159" s="21"/>
    </row>
    <row r="160" spans="9:9">
      <c r="I160" s="21"/>
    </row>
    <row r="161" spans="3:9">
      <c r="I161" s="21"/>
    </row>
    <row r="162" spans="3:9">
      <c r="I162" s="21"/>
    </row>
    <row r="163" spans="3:9">
      <c r="I163" s="21"/>
    </row>
    <row r="164" spans="3:9">
      <c r="I164" s="21"/>
    </row>
    <row r="165" spans="3:9">
      <c r="C165" s="78"/>
      <c r="I165" s="21"/>
    </row>
    <row r="166" spans="3:9">
      <c r="C166" s="78"/>
      <c r="I166" s="21"/>
    </row>
    <row r="167" spans="3:9">
      <c r="C167" s="78"/>
      <c r="I167" s="21"/>
    </row>
    <row r="168" spans="3:9">
      <c r="C168" s="78"/>
      <c r="I168" s="21"/>
    </row>
    <row r="169" spans="3:9">
      <c r="C169" s="78"/>
      <c r="I169" s="21"/>
    </row>
    <row r="170" spans="3:9">
      <c r="C170" s="78"/>
      <c r="I170" s="21"/>
    </row>
  </sheetData>
  <mergeCells count="2">
    <mergeCell ref="A1:G1"/>
    <mergeCell ref="A74:G74"/>
  </mergeCells>
  <phoneticPr fontId="7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B128"/>
  <sheetViews>
    <sheetView topLeftCell="A58" workbookViewId="0">
      <selection activeCell="L123" sqref="L123"/>
    </sheetView>
  </sheetViews>
  <sheetFormatPr defaultRowHeight="14"/>
  <cols>
    <col min="1" max="1" width="34.90625" style="28" customWidth="1"/>
    <col min="2" max="2" width="9.08984375" customWidth="1"/>
    <col min="3" max="3" width="8.08984375" customWidth="1"/>
    <col min="4" max="4" width="7.453125" customWidth="1"/>
    <col min="5" max="5" width="7.54296875" customWidth="1"/>
    <col min="6" max="6" width="8.54296875" customWidth="1"/>
    <col min="7" max="7" width="7.453125" customWidth="1"/>
    <col min="8" max="8" width="8.54296875" customWidth="1"/>
    <col min="9" max="9" width="7.453125" customWidth="1"/>
    <col min="10" max="10" width="11.08984375" customWidth="1"/>
    <col min="11" max="11" width="10.36328125" customWidth="1"/>
    <col min="12" max="13" width="7.54296875" customWidth="1"/>
    <col min="14" max="14" width="14.6328125" customWidth="1"/>
    <col min="15" max="15" width="10" customWidth="1"/>
    <col min="16" max="16" width="27.6328125" customWidth="1"/>
    <col min="17" max="17" width="12.6328125" bestFit="1" customWidth="1"/>
    <col min="18" max="18" width="9.36328125" bestFit="1" customWidth="1"/>
    <col min="19" max="19" width="9.08984375" bestFit="1" customWidth="1"/>
    <col min="20" max="20" width="8.90625" bestFit="1" customWidth="1"/>
    <col min="21" max="21" width="10.6328125" bestFit="1" customWidth="1"/>
    <col min="22" max="22" width="28.90625" customWidth="1"/>
    <col min="23" max="23" width="10.08984375" customWidth="1"/>
  </cols>
  <sheetData>
    <row r="1" spans="1:28">
      <c r="A1" s="1078" t="s">
        <v>94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28"/>
      <c r="P1" s="28"/>
      <c r="Q1" s="1081" t="s">
        <v>1506</v>
      </c>
      <c r="R1" s="1081"/>
      <c r="S1" s="1081"/>
      <c r="T1" s="1081"/>
    </row>
    <row r="2" spans="1:28">
      <c r="A2" s="304"/>
      <c r="B2" s="1079" t="s">
        <v>86</v>
      </c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228"/>
      <c r="O2" s="28"/>
      <c r="P2" s="349" t="s">
        <v>1488</v>
      </c>
      <c r="Q2" s="889" t="s">
        <v>81</v>
      </c>
      <c r="R2" s="889" t="s">
        <v>1486</v>
      </c>
      <c r="S2" s="889" t="s">
        <v>1487</v>
      </c>
      <c r="T2" s="349" t="s">
        <v>1489</v>
      </c>
      <c r="U2" s="51"/>
      <c r="V2" s="51"/>
      <c r="W2" s="51"/>
      <c r="X2" s="51"/>
      <c r="Y2" s="51"/>
      <c r="Z2" s="51"/>
      <c r="AA2" s="51"/>
      <c r="AB2" s="51"/>
    </row>
    <row r="3" spans="1:28">
      <c r="A3" s="305"/>
      <c r="B3" s="306" t="s">
        <v>68</v>
      </c>
      <c r="C3" s="306" t="s">
        <v>69</v>
      </c>
      <c r="D3" s="306" t="s">
        <v>70</v>
      </c>
      <c r="E3" s="306" t="s">
        <v>71</v>
      </c>
      <c r="F3" s="306" t="s">
        <v>72</v>
      </c>
      <c r="G3" s="306" t="s">
        <v>73</v>
      </c>
      <c r="H3" s="306" t="s">
        <v>74</v>
      </c>
      <c r="I3" s="306" t="s">
        <v>75</v>
      </c>
      <c r="J3" s="306" t="s">
        <v>76</v>
      </c>
      <c r="K3" s="306" t="s">
        <v>77</v>
      </c>
      <c r="L3" s="306" t="s">
        <v>78</v>
      </c>
      <c r="M3" s="306" t="s">
        <v>79</v>
      </c>
      <c r="N3" s="307" t="s">
        <v>87</v>
      </c>
      <c r="O3" s="28"/>
      <c r="P3" s="1008" t="s">
        <v>375</v>
      </c>
      <c r="Q3" s="1007">
        <f>SUM(F18:K18)</f>
        <v>11536.43967058065</v>
      </c>
      <c r="R3" s="1007">
        <f>SUM(F31:K31)</f>
        <v>25095.281760268652</v>
      </c>
      <c r="S3" s="1007">
        <f>SUM(F44:K44)</f>
        <v>2651.9634009372003</v>
      </c>
      <c r="T3" s="1007">
        <f>SUM(F5:K5)</f>
        <v>16518.786599999999</v>
      </c>
      <c r="U3" s="51"/>
      <c r="V3" s="51"/>
      <c r="W3" s="51"/>
      <c r="X3" s="51"/>
      <c r="Y3" s="51"/>
      <c r="Z3" s="51"/>
      <c r="AA3" s="51"/>
      <c r="AB3" s="51"/>
    </row>
    <row r="4" spans="1:28">
      <c r="A4" s="1021" t="s">
        <v>376</v>
      </c>
      <c r="B4" s="175">
        <v>1106.5140000000001</v>
      </c>
      <c r="C4" s="175">
        <v>264.53219999999999</v>
      </c>
      <c r="D4" s="175">
        <v>183.80427000000003</v>
      </c>
      <c r="E4" s="175">
        <v>666.2879999999999</v>
      </c>
      <c r="F4" s="175">
        <v>2846.1999000000001</v>
      </c>
      <c r="G4" s="175">
        <v>196.31700000000001</v>
      </c>
      <c r="H4" s="175">
        <v>242.81834999999998</v>
      </c>
      <c r="I4" s="175">
        <v>377.75158499999998</v>
      </c>
      <c r="J4" s="175">
        <v>186.2037</v>
      </c>
      <c r="K4" s="175">
        <v>276.62850000000003</v>
      </c>
      <c r="L4" s="175">
        <v>155.86380000000003</v>
      </c>
      <c r="M4" s="175">
        <v>92.209499999999991</v>
      </c>
      <c r="N4" s="308">
        <f>SUM(B4:M4)</f>
        <v>6595.1308049999998</v>
      </c>
      <c r="O4" s="30"/>
      <c r="P4" s="753"/>
      <c r="Q4" s="846"/>
      <c r="R4" s="846"/>
      <c r="S4" s="51"/>
      <c r="T4" s="261"/>
      <c r="U4" s="51"/>
      <c r="V4" s="51"/>
      <c r="W4" s="51"/>
      <c r="X4" s="51"/>
      <c r="Y4" s="51"/>
      <c r="Z4" s="51"/>
      <c r="AA4" s="51"/>
      <c r="AB4" s="51"/>
    </row>
    <row r="5" spans="1:28">
      <c r="A5" s="1021" t="s">
        <v>375</v>
      </c>
      <c r="B5" s="175">
        <v>922.09500000000003</v>
      </c>
      <c r="C5" s="175">
        <v>2300.2800000000002</v>
      </c>
      <c r="D5" s="175">
        <v>219.45861000000002</v>
      </c>
      <c r="E5" s="175">
        <v>3997.728000000001</v>
      </c>
      <c r="F5" s="175">
        <v>6516.1379999999999</v>
      </c>
      <c r="G5" s="175">
        <v>3569.4</v>
      </c>
      <c r="H5" s="175">
        <v>1536.825</v>
      </c>
      <c r="I5" s="175">
        <v>2182.2915000000003</v>
      </c>
      <c r="J5" s="175">
        <v>1011.3299999999999</v>
      </c>
      <c r="K5" s="175">
        <v>1702.8020999999999</v>
      </c>
      <c r="L5" s="175">
        <v>521.13239999999996</v>
      </c>
      <c r="M5" s="175">
        <v>307.97973000000002</v>
      </c>
      <c r="N5" s="308">
        <f>SUM(B5:M5)</f>
        <v>24787.460340000001</v>
      </c>
      <c r="O5" s="28"/>
      <c r="P5" s="753"/>
      <c r="Q5" s="847"/>
      <c r="R5" s="847"/>
      <c r="S5" s="51"/>
      <c r="T5" s="261"/>
      <c r="U5" s="51"/>
      <c r="V5" s="51"/>
      <c r="W5" s="51"/>
      <c r="X5" s="51"/>
      <c r="Y5" s="51"/>
      <c r="Z5" s="51"/>
      <c r="AA5" s="51"/>
      <c r="AB5" s="51"/>
    </row>
    <row r="6" spans="1:28">
      <c r="A6" s="1024" t="s">
        <v>22</v>
      </c>
      <c r="B6" s="500">
        <f>SUM(B4:B5)</f>
        <v>2028.6090000000002</v>
      </c>
      <c r="C6" s="500">
        <f t="shared" ref="C6:M6" si="0">SUM(C4:C5)</f>
        <v>2564.8122000000003</v>
      </c>
      <c r="D6" s="500">
        <f t="shared" si="0"/>
        <v>403.26288000000005</v>
      </c>
      <c r="E6" s="500">
        <f t="shared" si="0"/>
        <v>4664.0160000000005</v>
      </c>
      <c r="F6" s="500">
        <f t="shared" si="0"/>
        <v>9362.3379000000004</v>
      </c>
      <c r="G6" s="500">
        <f t="shared" si="0"/>
        <v>3765.7170000000001</v>
      </c>
      <c r="H6" s="500">
        <f t="shared" si="0"/>
        <v>1779.6433500000001</v>
      </c>
      <c r="I6" s="500">
        <f t="shared" si="0"/>
        <v>2560.0430850000002</v>
      </c>
      <c r="J6" s="500">
        <f t="shared" si="0"/>
        <v>1197.5337</v>
      </c>
      <c r="K6" s="500">
        <f t="shared" si="0"/>
        <v>1979.4305999999999</v>
      </c>
      <c r="L6" s="500">
        <f t="shared" si="0"/>
        <v>676.99620000000004</v>
      </c>
      <c r="M6" s="500">
        <f t="shared" si="0"/>
        <v>400.18923000000001</v>
      </c>
      <c r="N6" s="308">
        <f>SUM(N4:N5)</f>
        <v>31382.591145000002</v>
      </c>
      <c r="O6" s="28"/>
      <c r="P6" s="753"/>
      <c r="Q6" s="847"/>
      <c r="R6" s="847"/>
      <c r="S6" s="51"/>
      <c r="T6" s="261"/>
      <c r="U6" s="51"/>
      <c r="V6" s="51"/>
      <c r="W6" s="51"/>
      <c r="X6" s="51"/>
      <c r="Y6" s="51"/>
      <c r="Z6" s="51"/>
      <c r="AA6" s="51"/>
      <c r="AB6" s="51"/>
    </row>
    <row r="7" spans="1:28">
      <c r="A7" s="1024" t="s">
        <v>561</v>
      </c>
      <c r="B7" s="496">
        <v>1290.933</v>
      </c>
      <c r="C7" s="496">
        <v>1638.9495000000002</v>
      </c>
      <c r="D7" s="496">
        <v>534.81509999999992</v>
      </c>
      <c r="E7" s="496">
        <v>4223.79</v>
      </c>
      <c r="F7" s="496">
        <v>8483.2739999999994</v>
      </c>
      <c r="G7" s="496">
        <v>5574.2130000000006</v>
      </c>
      <c r="H7" s="496">
        <v>3018.3243000000002</v>
      </c>
      <c r="I7" s="496">
        <v>3546.9921000000004</v>
      </c>
      <c r="J7" s="496">
        <v>2141.6400000000003</v>
      </c>
      <c r="K7" s="496">
        <v>2028.6090000000002</v>
      </c>
      <c r="L7" s="496">
        <v>1320.6780000000001</v>
      </c>
      <c r="M7" s="496">
        <v>700.79220000000009</v>
      </c>
      <c r="N7" s="316">
        <f>SUM(B7:M7)</f>
        <v>34503.010200000004</v>
      </c>
      <c r="O7" s="28"/>
      <c r="P7" s="753"/>
      <c r="Q7" s="847"/>
      <c r="R7" s="847"/>
      <c r="S7" s="51"/>
      <c r="T7" s="261"/>
      <c r="U7" s="51"/>
      <c r="V7" s="51"/>
      <c r="W7" s="51"/>
      <c r="X7" s="51"/>
      <c r="Y7" s="51"/>
      <c r="Z7" s="51"/>
      <c r="AA7" s="51"/>
      <c r="AB7" s="51"/>
    </row>
    <row r="8" spans="1:28">
      <c r="A8" s="1025" t="s">
        <v>563</v>
      </c>
      <c r="B8" s="496">
        <f>B6-B7</f>
        <v>737.67600000000016</v>
      </c>
      <c r="C8" s="496">
        <f t="shared" ref="C8:M8" si="1">C6-C7</f>
        <v>925.86270000000013</v>
      </c>
      <c r="D8" s="496">
        <f t="shared" si="1"/>
        <v>-131.55221999999986</v>
      </c>
      <c r="E8" s="496">
        <f t="shared" si="1"/>
        <v>440.22600000000057</v>
      </c>
      <c r="F8" s="496">
        <f t="shared" si="1"/>
        <v>879.06390000000101</v>
      </c>
      <c r="G8" s="496">
        <f t="shared" si="1"/>
        <v>-1808.4960000000005</v>
      </c>
      <c r="H8" s="496">
        <f t="shared" si="1"/>
        <v>-1238.6809500000002</v>
      </c>
      <c r="I8" s="496">
        <f t="shared" si="1"/>
        <v>-986.94901500000014</v>
      </c>
      <c r="J8" s="496">
        <f t="shared" si="1"/>
        <v>-944.10630000000037</v>
      </c>
      <c r="K8" s="496">
        <f t="shared" si="1"/>
        <v>-49.178400000000238</v>
      </c>
      <c r="L8" s="496">
        <f t="shared" si="1"/>
        <v>-643.68180000000007</v>
      </c>
      <c r="M8" s="496">
        <f t="shared" si="1"/>
        <v>-300.60297000000008</v>
      </c>
      <c r="N8" s="316">
        <f>SUM(B8:M8)</f>
        <v>-3120.4190549999994</v>
      </c>
      <c r="O8" s="28"/>
      <c r="P8" s="447"/>
      <c r="Q8" s="847"/>
      <c r="R8" s="847"/>
      <c r="S8" s="51"/>
      <c r="T8" s="261"/>
      <c r="U8" s="51"/>
      <c r="V8" s="51"/>
      <c r="W8" s="51"/>
      <c r="X8" s="51"/>
      <c r="Y8" s="51"/>
      <c r="Z8" s="51"/>
      <c r="AA8" s="51"/>
      <c r="AB8" s="51"/>
    </row>
    <row r="9" spans="1:28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8"/>
      <c r="P9" s="839"/>
      <c r="Q9" s="847"/>
      <c r="R9" s="847"/>
      <c r="S9" s="51"/>
      <c r="T9" s="261"/>
      <c r="U9" s="51"/>
      <c r="V9" s="51"/>
      <c r="W9" s="51"/>
      <c r="X9" s="51"/>
      <c r="Y9" s="51"/>
      <c r="Z9" s="51"/>
      <c r="AA9" s="51"/>
      <c r="AB9" s="51"/>
    </row>
    <row r="10" spans="1:28">
      <c r="A10" s="1005" t="s">
        <v>65</v>
      </c>
      <c r="B10" s="306" t="s">
        <v>68</v>
      </c>
      <c r="C10" s="306" t="s">
        <v>69</v>
      </c>
      <c r="D10" s="306" t="s">
        <v>70</v>
      </c>
      <c r="E10" s="306" t="s">
        <v>71</v>
      </c>
      <c r="F10" s="306" t="s">
        <v>72</v>
      </c>
      <c r="G10" s="306" t="s">
        <v>73</v>
      </c>
      <c r="H10" s="306" t="s">
        <v>74</v>
      </c>
      <c r="I10" s="306" t="s">
        <v>75</v>
      </c>
      <c r="J10" s="306" t="s">
        <v>76</v>
      </c>
      <c r="K10" s="306" t="s">
        <v>77</v>
      </c>
      <c r="L10" s="306" t="s">
        <v>78</v>
      </c>
      <c r="M10" s="306" t="s">
        <v>79</v>
      </c>
      <c r="N10" s="310" t="s">
        <v>88</v>
      </c>
      <c r="O10" s="31"/>
      <c r="P10" s="839"/>
      <c r="Q10" s="261"/>
      <c r="R10" s="261"/>
      <c r="S10" s="261"/>
      <c r="T10" s="261"/>
      <c r="U10" s="51"/>
      <c r="V10" s="51"/>
      <c r="W10" s="51"/>
      <c r="X10" s="51"/>
      <c r="Y10" s="51"/>
      <c r="Z10" s="51"/>
      <c r="AA10" s="51"/>
      <c r="AB10" s="51"/>
    </row>
    <row r="11" spans="1:28">
      <c r="A11" s="1021" t="s">
        <v>376</v>
      </c>
      <c r="B11" s="823">
        <v>595</v>
      </c>
      <c r="C11" s="823">
        <v>630</v>
      </c>
      <c r="D11" s="823">
        <v>661</v>
      </c>
      <c r="E11" s="823">
        <v>279</v>
      </c>
      <c r="F11" s="823">
        <v>363</v>
      </c>
      <c r="G11" s="823">
        <v>265</v>
      </c>
      <c r="H11" s="823">
        <v>226</v>
      </c>
      <c r="I11" s="823">
        <v>151.5</v>
      </c>
      <c r="J11" s="823">
        <v>76.5</v>
      </c>
      <c r="K11" s="823">
        <v>43</v>
      </c>
      <c r="L11" s="823">
        <v>359</v>
      </c>
      <c r="M11" s="823">
        <v>667</v>
      </c>
      <c r="N11" s="308">
        <f>AVERAGE(B11:M11)</f>
        <v>359.66666666666669</v>
      </c>
      <c r="O11" s="32"/>
      <c r="P11" s="839"/>
      <c r="Q11" s="261"/>
      <c r="R11" s="261"/>
      <c r="S11" s="261"/>
      <c r="T11" s="261"/>
      <c r="U11" s="51"/>
      <c r="V11" s="51"/>
      <c r="W11" s="51"/>
      <c r="X11" s="51"/>
      <c r="Y11" s="51"/>
      <c r="Z11" s="51"/>
      <c r="AA11" s="51"/>
      <c r="AB11" s="51"/>
    </row>
    <row r="12" spans="1:28">
      <c r="A12" s="1021" t="s">
        <v>375</v>
      </c>
      <c r="B12" s="314">
        <v>671</v>
      </c>
      <c r="C12" s="314">
        <v>944</v>
      </c>
      <c r="D12" s="314">
        <v>494</v>
      </c>
      <c r="E12" s="314">
        <v>357</v>
      </c>
      <c r="F12" s="314">
        <v>275</v>
      </c>
      <c r="G12" s="314">
        <v>198</v>
      </c>
      <c r="H12" s="314">
        <v>271</v>
      </c>
      <c r="I12" s="314">
        <v>242.5</v>
      </c>
      <c r="J12" s="498">
        <v>248</v>
      </c>
      <c r="K12" s="498">
        <v>318</v>
      </c>
      <c r="L12" s="443">
        <v>566</v>
      </c>
      <c r="M12" s="443">
        <v>410</v>
      </c>
      <c r="N12" s="308">
        <f>AVERAGE(B12:M12)</f>
        <v>416.20833333333331</v>
      </c>
      <c r="O12" s="32"/>
      <c r="P12" s="848"/>
      <c r="Q12" s="800"/>
      <c r="R12" s="800"/>
      <c r="S12" s="753"/>
      <c r="T12" s="753"/>
      <c r="U12" s="753"/>
      <c r="V12" s="51"/>
      <c r="W12" s="51"/>
      <c r="X12" s="51"/>
      <c r="Y12" s="51"/>
      <c r="Z12" s="51"/>
      <c r="AA12" s="51"/>
      <c r="AB12" s="51"/>
    </row>
    <row r="13" spans="1:28">
      <c r="A13" s="1021" t="s">
        <v>562</v>
      </c>
      <c r="B13" s="314">
        <v>495</v>
      </c>
      <c r="C13" s="314">
        <v>754</v>
      </c>
      <c r="D13" s="314">
        <v>575</v>
      </c>
      <c r="E13" s="314">
        <v>446</v>
      </c>
      <c r="F13" s="314">
        <v>312</v>
      </c>
      <c r="G13" s="314">
        <v>196</v>
      </c>
      <c r="H13" s="314">
        <v>184</v>
      </c>
      <c r="I13" s="314">
        <v>182</v>
      </c>
      <c r="J13" s="498">
        <v>167</v>
      </c>
      <c r="K13" s="498">
        <v>187</v>
      </c>
      <c r="L13" s="443">
        <v>193</v>
      </c>
      <c r="M13" s="443">
        <v>312</v>
      </c>
      <c r="N13" s="316">
        <f>AVERAGE(B13:M13)</f>
        <v>333.58333333333331</v>
      </c>
      <c r="O13" s="32"/>
      <c r="P13" s="848"/>
      <c r="Q13" s="800"/>
      <c r="R13" s="395"/>
      <c r="S13" s="753"/>
      <c r="T13" s="753"/>
      <c r="U13" s="753"/>
      <c r="V13" s="51"/>
      <c r="W13" s="51"/>
      <c r="X13" s="51"/>
      <c r="Y13" s="51"/>
      <c r="Z13" s="51"/>
      <c r="AA13" s="51"/>
      <c r="AB13" s="51"/>
    </row>
    <row r="14" spans="1:28">
      <c r="A14" s="228" t="s">
        <v>80</v>
      </c>
      <c r="B14" s="497">
        <v>2.7230000000000002E-3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8"/>
      <c r="P14" s="261"/>
      <c r="Q14" s="800"/>
      <c r="R14" s="800"/>
      <c r="S14" s="753"/>
      <c r="T14" s="753"/>
      <c r="U14" s="753"/>
      <c r="V14" s="51"/>
      <c r="W14" s="51"/>
      <c r="X14" s="51"/>
      <c r="Y14" s="51"/>
      <c r="Z14" s="51"/>
      <c r="AA14" s="51"/>
      <c r="AB14" s="51"/>
    </row>
    <row r="15" spans="1:28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8"/>
      <c r="P15" s="261"/>
      <c r="Q15" s="370"/>
      <c r="R15" s="800"/>
      <c r="S15" s="447"/>
      <c r="T15" s="447"/>
      <c r="U15" s="447"/>
      <c r="V15" s="51"/>
      <c r="W15" s="51"/>
      <c r="X15" s="51"/>
      <c r="Y15" s="51"/>
      <c r="Z15" s="51"/>
      <c r="AA15" s="51"/>
      <c r="AB15" s="51"/>
    </row>
    <row r="16" spans="1:28">
      <c r="A16" s="1005" t="s">
        <v>81</v>
      </c>
      <c r="B16" s="311" t="s">
        <v>68</v>
      </c>
      <c r="C16" s="311" t="s">
        <v>69</v>
      </c>
      <c r="D16" s="311" t="s">
        <v>70</v>
      </c>
      <c r="E16" s="311" t="s">
        <v>71</v>
      </c>
      <c r="F16" s="311" t="s">
        <v>72</v>
      </c>
      <c r="G16" s="311" t="s">
        <v>73</v>
      </c>
      <c r="H16" s="311" t="s">
        <v>74</v>
      </c>
      <c r="I16" s="311" t="s">
        <v>75</v>
      </c>
      <c r="J16" s="311" t="s">
        <v>76</v>
      </c>
      <c r="K16" s="311" t="s">
        <v>77</v>
      </c>
      <c r="L16" s="311" t="s">
        <v>78</v>
      </c>
      <c r="M16" s="311" t="s">
        <v>79</v>
      </c>
      <c r="N16" s="311" t="s">
        <v>280</v>
      </c>
      <c r="O16" s="28"/>
      <c r="P16" s="261"/>
      <c r="Q16" s="800"/>
      <c r="R16" s="1080"/>
      <c r="S16" s="1080"/>
      <c r="T16" s="1080"/>
      <c r="U16" s="839"/>
      <c r="V16" s="800"/>
      <c r="W16" s="1080"/>
      <c r="X16" s="1080"/>
      <c r="Y16" s="1080"/>
      <c r="Z16" s="51"/>
      <c r="AA16" s="51"/>
      <c r="AB16" s="51"/>
    </row>
    <row r="17" spans="1:28">
      <c r="A17" s="1021" t="s">
        <v>376</v>
      </c>
      <c r="B17" s="265">
        <f>B4*$B$14*B11</f>
        <v>1792.7573850900003</v>
      </c>
      <c r="C17" s="265">
        <f t="shared" ref="C17:M17" si="2">C4*$B$14*C11</f>
        <v>453.80234377800002</v>
      </c>
      <c r="D17" s="265">
        <f t="shared" si="2"/>
        <v>330.82985698581001</v>
      </c>
      <c r="E17" s="265">
        <f t="shared" si="2"/>
        <v>506.19032049599991</v>
      </c>
      <c r="F17" s="265">
        <f t="shared" si="2"/>
        <v>2813.3234449551001</v>
      </c>
      <c r="G17" s="265">
        <f t="shared" si="2"/>
        <v>141.66136561500002</v>
      </c>
      <c r="H17" s="265">
        <f t="shared" si="2"/>
        <v>149.4299269533</v>
      </c>
      <c r="I17" s="265">
        <f t="shared" si="2"/>
        <v>155.83556124218251</v>
      </c>
      <c r="J17" s="265">
        <f t="shared" si="2"/>
        <v>38.787999645150002</v>
      </c>
      <c r="K17" s="265">
        <f t="shared" si="2"/>
        <v>32.390154436500005</v>
      </c>
      <c r="L17" s="265">
        <f t="shared" si="2"/>
        <v>152.36574873660004</v>
      </c>
      <c r="M17" s="265">
        <f t="shared" si="2"/>
        <v>167.47467448949999</v>
      </c>
      <c r="N17" s="308">
        <f>SUM(B17:M17)</f>
        <v>6734.8487824231433</v>
      </c>
      <c r="O17" s="28"/>
      <c r="P17" s="261"/>
      <c r="Q17" s="261"/>
      <c r="R17" s="261"/>
      <c r="S17" s="261"/>
      <c r="T17" s="261"/>
      <c r="U17" s="51"/>
      <c r="V17" s="261"/>
      <c r="W17" s="849"/>
      <c r="X17" s="849"/>
      <c r="Y17" s="849"/>
      <c r="Z17" s="67"/>
      <c r="AA17" s="51"/>
      <c r="AB17" s="51"/>
    </row>
    <row r="18" spans="1:28">
      <c r="A18" s="1021" t="s">
        <v>375</v>
      </c>
      <c r="B18" s="265">
        <f>B5*$B$14*B12</f>
        <v>1684.7902036350001</v>
      </c>
      <c r="C18" s="265">
        <f t="shared" ref="C18:M18" si="3">C5*$B$14*C12</f>
        <v>5912.8973433600013</v>
      </c>
      <c r="D18" s="265">
        <f t="shared" si="3"/>
        <v>295.20738274482005</v>
      </c>
      <c r="E18" s="265">
        <f t="shared" si="3"/>
        <v>3886.2353638080008</v>
      </c>
      <c r="F18" s="265">
        <f t="shared" si="3"/>
        <v>4879.44703785</v>
      </c>
      <c r="G18" s="265">
        <f t="shared" si="3"/>
        <v>1924.4562876000002</v>
      </c>
      <c r="H18" s="265">
        <f t="shared" si="3"/>
        <v>1134.073882725</v>
      </c>
      <c r="I18" s="265">
        <f t="shared" si="3"/>
        <v>1441.0270904662502</v>
      </c>
      <c r="J18" s="265">
        <f t="shared" si="3"/>
        <v>682.95519432000003</v>
      </c>
      <c r="K18" s="265">
        <f t="shared" si="3"/>
        <v>1474.4801776193999</v>
      </c>
      <c r="L18" s="265">
        <f t="shared" si="3"/>
        <v>803.17863526320002</v>
      </c>
      <c r="M18" s="265">
        <f t="shared" si="3"/>
        <v>343.83780996390004</v>
      </c>
      <c r="N18" s="308">
        <f>SUM(B18:M18)</f>
        <v>24462.586409355572</v>
      </c>
      <c r="O18" s="28"/>
      <c r="P18" s="261"/>
      <c r="Q18" s="840"/>
      <c r="R18" s="843"/>
      <c r="S18" s="843"/>
      <c r="T18" s="843"/>
      <c r="U18" s="51"/>
      <c r="V18" s="840"/>
      <c r="W18" s="841"/>
      <c r="X18" s="841"/>
      <c r="Y18" s="841"/>
      <c r="Z18" s="850"/>
      <c r="AA18" s="51"/>
      <c r="AB18" s="51"/>
    </row>
    <row r="19" spans="1:28">
      <c r="A19" s="1022" t="s">
        <v>89</v>
      </c>
      <c r="B19" s="499">
        <f>SUM(B17:B18)</f>
        <v>3477.5475887250004</v>
      </c>
      <c r="C19" s="499">
        <f t="shared" ref="C19:N19" si="4">SUM(C17:C18)</f>
        <v>6366.6996871380015</v>
      </c>
      <c r="D19" s="499">
        <f t="shared" si="4"/>
        <v>626.03723973063006</v>
      </c>
      <c r="E19" s="499">
        <f t="shared" si="4"/>
        <v>4392.4256843040002</v>
      </c>
      <c r="F19" s="499">
        <f t="shared" si="4"/>
        <v>7692.7704828051001</v>
      </c>
      <c r="G19" s="499">
        <f t="shared" si="4"/>
        <v>2066.1176532150002</v>
      </c>
      <c r="H19" s="499">
        <f t="shared" si="4"/>
        <v>1283.5038096783001</v>
      </c>
      <c r="I19" s="499">
        <f t="shared" si="4"/>
        <v>1596.8626517084326</v>
      </c>
      <c r="J19" s="499">
        <f t="shared" si="4"/>
        <v>721.74319396515</v>
      </c>
      <c r="K19" s="499">
        <f t="shared" si="4"/>
        <v>1506.8703320559</v>
      </c>
      <c r="L19" s="499">
        <f t="shared" si="4"/>
        <v>955.54438399980006</v>
      </c>
      <c r="M19" s="499">
        <f t="shared" si="4"/>
        <v>511.31248445340003</v>
      </c>
      <c r="N19" s="308">
        <f t="shared" si="4"/>
        <v>31197.435191778713</v>
      </c>
      <c r="O19" s="28"/>
      <c r="P19" s="261"/>
      <c r="Q19" s="851"/>
      <c r="R19" s="843"/>
      <c r="S19" s="843"/>
      <c r="T19" s="843"/>
      <c r="U19" s="51"/>
      <c r="V19" s="851"/>
      <c r="W19" s="841"/>
      <c r="X19" s="841"/>
      <c r="Y19" s="841"/>
      <c r="Z19" s="850"/>
      <c r="AA19" s="51"/>
      <c r="AB19" s="51"/>
    </row>
    <row r="20" spans="1:28">
      <c r="A20" s="1021" t="s">
        <v>562</v>
      </c>
      <c r="B20" s="265">
        <f>B7*$B$14*B13</f>
        <v>1740.0292267050002</v>
      </c>
      <c r="C20" s="265">
        <f t="shared" ref="C20:M20" si="5">C7*$B$14*C13</f>
        <v>3364.9960543290003</v>
      </c>
      <c r="D20" s="265">
        <f t="shared" si="5"/>
        <v>837.37337244749983</v>
      </c>
      <c r="E20" s="265">
        <f t="shared" si="5"/>
        <v>5129.6155558200007</v>
      </c>
      <c r="F20" s="265">
        <f t="shared" si="5"/>
        <v>7207.1859918239998</v>
      </c>
      <c r="G20" s="265">
        <f t="shared" si="5"/>
        <v>2975.0020718040005</v>
      </c>
      <c r="H20" s="265">
        <f t="shared" si="5"/>
        <v>1512.2770606776</v>
      </c>
      <c r="I20" s="265">
        <f t="shared" si="5"/>
        <v>1757.8396268706003</v>
      </c>
      <c r="J20" s="265">
        <f t="shared" si="5"/>
        <v>973.89151524000022</v>
      </c>
      <c r="K20" s="265">
        <f t="shared" si="5"/>
        <v>1032.9697314090001</v>
      </c>
      <c r="L20" s="265">
        <f t="shared" si="5"/>
        <v>694.06779544200015</v>
      </c>
      <c r="M20" s="265">
        <f t="shared" si="5"/>
        <v>595.37623410720005</v>
      </c>
      <c r="N20" s="316">
        <f>SUM(B20:M20)</f>
        <v>27820.624236675903</v>
      </c>
      <c r="O20" s="28"/>
      <c r="P20" s="261"/>
      <c r="Q20" s="851"/>
      <c r="R20" s="843"/>
      <c r="S20" s="843"/>
      <c r="T20" s="843"/>
      <c r="U20" s="51"/>
      <c r="V20" s="851"/>
      <c r="W20" s="841"/>
      <c r="X20" s="841"/>
      <c r="Y20" s="841"/>
      <c r="Z20" s="850"/>
      <c r="AA20" s="51"/>
      <c r="AB20" s="51"/>
    </row>
    <row r="21" spans="1:28">
      <c r="A21" s="1021" t="s">
        <v>564</v>
      </c>
      <c r="B21" s="265">
        <f>B19-B20</f>
        <v>1737.5183620200003</v>
      </c>
      <c r="C21" s="265">
        <f t="shared" ref="C21:M21" si="6">C19-C20</f>
        <v>3001.7036328090012</v>
      </c>
      <c r="D21" s="265">
        <f t="shared" si="6"/>
        <v>-211.33613271686977</v>
      </c>
      <c r="E21" s="265">
        <f t="shared" si="6"/>
        <v>-737.18987151600049</v>
      </c>
      <c r="F21" s="265">
        <f t="shared" si="6"/>
        <v>485.58449098110032</v>
      </c>
      <c r="G21" s="265">
        <f t="shared" si="6"/>
        <v>-908.88441858900023</v>
      </c>
      <c r="H21" s="265">
        <f t="shared" si="6"/>
        <v>-228.77325099929999</v>
      </c>
      <c r="I21" s="265">
        <f t="shared" si="6"/>
        <v>-160.97697516216772</v>
      </c>
      <c r="J21" s="265">
        <f t="shared" si="6"/>
        <v>-252.14832127485022</v>
      </c>
      <c r="K21" s="265">
        <f t="shared" si="6"/>
        <v>473.90060064689987</v>
      </c>
      <c r="L21" s="265">
        <f t="shared" si="6"/>
        <v>261.47658855779991</v>
      </c>
      <c r="M21" s="265">
        <f t="shared" si="6"/>
        <v>-84.063749653800016</v>
      </c>
      <c r="N21" s="316">
        <f>SUM(B21:M21)</f>
        <v>3376.8109551028124</v>
      </c>
      <c r="O21" s="28"/>
      <c r="P21" s="261"/>
      <c r="Q21" s="851"/>
      <c r="R21" s="843"/>
      <c r="S21" s="843"/>
      <c r="T21" s="843"/>
      <c r="U21" s="51"/>
      <c r="V21" s="851"/>
      <c r="W21" s="841"/>
      <c r="X21" s="841"/>
      <c r="Y21" s="841"/>
      <c r="Z21" s="850"/>
      <c r="AA21" s="51"/>
      <c r="AB21" s="51"/>
    </row>
    <row r="22" spans="1:28">
      <c r="A22" s="329"/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13"/>
      <c r="O22" s="28"/>
      <c r="P22" s="261"/>
      <c r="Q22" s="842"/>
      <c r="R22" s="843"/>
      <c r="S22" s="843"/>
      <c r="T22" s="843"/>
      <c r="U22" s="51"/>
      <c r="V22" s="842"/>
      <c r="W22" s="841"/>
      <c r="X22" s="841"/>
      <c r="Y22" s="841"/>
      <c r="Z22" s="850"/>
      <c r="AA22" s="51"/>
      <c r="AB22" s="51"/>
    </row>
    <row r="23" spans="1:28" s="10" customFormat="1">
      <c r="A23" s="312"/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260"/>
      <c r="P23" s="261"/>
      <c r="Q23" s="851"/>
      <c r="R23" s="843"/>
      <c r="S23" s="843"/>
      <c r="T23" s="843"/>
      <c r="U23" s="51"/>
      <c r="V23" s="851"/>
      <c r="W23" s="841"/>
      <c r="X23" s="841"/>
      <c r="Y23" s="841"/>
      <c r="Z23" s="850"/>
      <c r="AA23" s="51"/>
      <c r="AB23" s="51"/>
    </row>
    <row r="24" spans="1:28" s="10" customFormat="1">
      <c r="A24" s="1005" t="s">
        <v>283</v>
      </c>
      <c r="B24" s="306" t="s">
        <v>68</v>
      </c>
      <c r="C24" s="306" t="s">
        <v>69</v>
      </c>
      <c r="D24" s="306" t="s">
        <v>70</v>
      </c>
      <c r="E24" s="306" t="s">
        <v>71</v>
      </c>
      <c r="F24" s="306" t="s">
        <v>72</v>
      </c>
      <c r="G24" s="306" t="s">
        <v>73</v>
      </c>
      <c r="H24" s="306" t="s">
        <v>74</v>
      </c>
      <c r="I24" s="306" t="s">
        <v>75</v>
      </c>
      <c r="J24" s="306" t="s">
        <v>76</v>
      </c>
      <c r="K24" s="306" t="s">
        <v>77</v>
      </c>
      <c r="L24" s="306" t="s">
        <v>78</v>
      </c>
      <c r="M24" s="306" t="s">
        <v>79</v>
      </c>
      <c r="N24" s="310" t="s">
        <v>88</v>
      </c>
      <c r="O24" s="260"/>
      <c r="P24" s="261"/>
      <c r="Q24" s="261"/>
      <c r="R24" s="261"/>
      <c r="S24" s="261"/>
      <c r="T24" s="261"/>
      <c r="U24" s="51"/>
      <c r="V24" s="51"/>
      <c r="W24" s="51"/>
      <c r="X24" s="51"/>
      <c r="Y24" s="51"/>
      <c r="Z24" s="51"/>
      <c r="AA24" s="51"/>
      <c r="AB24" s="51"/>
    </row>
    <row r="25" spans="1:28" s="10" customFormat="1">
      <c r="A25" s="1021" t="s">
        <v>376</v>
      </c>
      <c r="B25" s="498">
        <v>1207</v>
      </c>
      <c r="C25" s="498">
        <v>947</v>
      </c>
      <c r="D25" s="498">
        <v>684</v>
      </c>
      <c r="E25" s="498">
        <v>446</v>
      </c>
      <c r="F25" s="498">
        <v>529</v>
      </c>
      <c r="G25" s="498">
        <v>512</v>
      </c>
      <c r="H25" s="498">
        <v>736.5</v>
      </c>
      <c r="I25" s="446">
        <v>1149.5</v>
      </c>
      <c r="J25" s="446">
        <v>837</v>
      </c>
      <c r="K25" s="446">
        <v>183.5</v>
      </c>
      <c r="L25" s="314">
        <v>367</v>
      </c>
      <c r="M25" s="314">
        <v>398</v>
      </c>
      <c r="N25" s="308">
        <f>AVERAGE(B25:M25)</f>
        <v>666.375</v>
      </c>
      <c r="O25" s="260"/>
      <c r="P25" s="261"/>
      <c r="Q25" s="261"/>
      <c r="R25" s="261"/>
      <c r="S25" s="261"/>
      <c r="T25" s="261"/>
      <c r="U25" s="51"/>
      <c r="V25" s="51"/>
      <c r="W25" s="51"/>
      <c r="X25" s="51"/>
      <c r="Y25" s="51"/>
      <c r="Z25" s="51"/>
      <c r="AA25" s="51"/>
      <c r="AB25" s="51"/>
    </row>
    <row r="26" spans="1:28" s="10" customFormat="1">
      <c r="A26" s="1021" t="s">
        <v>375</v>
      </c>
      <c r="B26" s="498">
        <v>807</v>
      </c>
      <c r="C26" s="498">
        <v>1408</v>
      </c>
      <c r="D26" s="498">
        <v>829</v>
      </c>
      <c r="E26" s="498">
        <v>650</v>
      </c>
      <c r="F26" s="498">
        <v>747</v>
      </c>
      <c r="G26" s="498">
        <v>358</v>
      </c>
      <c r="H26" s="498">
        <v>481</v>
      </c>
      <c r="I26" s="498">
        <v>446.5</v>
      </c>
      <c r="J26" s="498">
        <v>486.5</v>
      </c>
      <c r="K26" s="498">
        <v>508</v>
      </c>
      <c r="L26" s="498">
        <v>841</v>
      </c>
      <c r="M26" s="498">
        <v>692</v>
      </c>
      <c r="N26" s="308">
        <f>AVERAGE(B26:M26)</f>
        <v>687.83333333333337</v>
      </c>
      <c r="O26" s="260"/>
      <c r="P26" s="261"/>
      <c r="Q26" s="261"/>
      <c r="R26" s="261"/>
      <c r="S26" s="261"/>
      <c r="T26" s="261"/>
      <c r="U26" s="51"/>
      <c r="V26" s="51"/>
      <c r="W26" s="51"/>
      <c r="X26" s="51"/>
      <c r="Y26" s="51"/>
      <c r="Z26" s="51"/>
      <c r="AA26" s="51"/>
      <c r="AB26" s="51"/>
    </row>
    <row r="27" spans="1:28" s="10" customFormat="1">
      <c r="A27" s="1023" t="s">
        <v>562</v>
      </c>
      <c r="B27" s="498">
        <v>777</v>
      </c>
      <c r="C27" s="498">
        <v>1134</v>
      </c>
      <c r="D27" s="498">
        <v>1112</v>
      </c>
      <c r="E27" s="498">
        <v>845</v>
      </c>
      <c r="F27" s="498">
        <v>883</v>
      </c>
      <c r="G27" s="498">
        <v>447</v>
      </c>
      <c r="H27" s="498">
        <v>477.5</v>
      </c>
      <c r="I27" s="498">
        <v>435.5</v>
      </c>
      <c r="J27" s="498">
        <v>547</v>
      </c>
      <c r="K27" s="498">
        <v>493</v>
      </c>
      <c r="L27" s="498">
        <v>480</v>
      </c>
      <c r="M27" s="498">
        <v>601</v>
      </c>
      <c r="N27" s="308">
        <f>AVERAGE(B27:M27)</f>
        <v>686</v>
      </c>
      <c r="O27" s="260"/>
      <c r="P27" s="261"/>
      <c r="Q27" s="502"/>
      <c r="R27" s="502"/>
      <c r="S27" s="261"/>
      <c r="T27" s="844"/>
      <c r="U27" s="845"/>
      <c r="V27" s="845"/>
      <c r="W27" s="845"/>
      <c r="X27" s="51"/>
      <c r="Y27" s="51"/>
      <c r="Z27" s="51"/>
      <c r="AA27" s="51"/>
      <c r="AB27" s="51"/>
    </row>
    <row r="28" spans="1:28" s="10" customFormat="1">
      <c r="A28" s="315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16"/>
      <c r="O28" s="260"/>
      <c r="P28" s="261"/>
      <c r="Q28" s="502"/>
      <c r="R28" s="502"/>
      <c r="S28" s="261"/>
      <c r="T28" s="261"/>
      <c r="U28" s="51"/>
      <c r="V28" s="51"/>
      <c r="W28" s="51"/>
      <c r="X28" s="51"/>
      <c r="Y28" s="51"/>
      <c r="Z28" s="51"/>
      <c r="AA28" s="51"/>
      <c r="AB28" s="51"/>
    </row>
    <row r="29" spans="1:28" s="10" customFormat="1">
      <c r="A29" s="1005" t="s">
        <v>322</v>
      </c>
      <c r="B29" s="311" t="s">
        <v>68</v>
      </c>
      <c r="C29" s="311" t="s">
        <v>69</v>
      </c>
      <c r="D29" s="311" t="s">
        <v>70</v>
      </c>
      <c r="E29" s="311" t="s">
        <v>71</v>
      </c>
      <c r="F29" s="311" t="s">
        <v>72</v>
      </c>
      <c r="G29" s="311" t="s">
        <v>73</v>
      </c>
      <c r="H29" s="311" t="s">
        <v>74</v>
      </c>
      <c r="I29" s="311" t="s">
        <v>75</v>
      </c>
      <c r="J29" s="311" t="s">
        <v>76</v>
      </c>
      <c r="K29" s="311" t="s">
        <v>77</v>
      </c>
      <c r="L29" s="311" t="s">
        <v>78</v>
      </c>
      <c r="M29" s="311" t="s">
        <v>79</v>
      </c>
      <c r="N29" s="311" t="s">
        <v>280</v>
      </c>
      <c r="O29" s="260"/>
      <c r="P29" s="261"/>
      <c r="Q29" s="502"/>
      <c r="R29" s="502"/>
      <c r="S29" s="261"/>
      <c r="T29" s="261"/>
      <c r="U29" s="51"/>
      <c r="V29" s="51"/>
      <c r="W29" s="51"/>
      <c r="X29" s="51"/>
      <c r="Y29" s="51"/>
      <c r="Z29" s="51"/>
      <c r="AA29" s="51"/>
      <c r="AB29" s="51"/>
    </row>
    <row r="30" spans="1:28" s="10" customFormat="1">
      <c r="A30" s="1021" t="s">
        <v>376</v>
      </c>
      <c r="B30" s="265">
        <v>756</v>
      </c>
      <c r="C30" s="265">
        <v>855</v>
      </c>
      <c r="D30" s="265">
        <v>896</v>
      </c>
      <c r="E30" s="265">
        <v>571</v>
      </c>
      <c r="F30" s="265">
        <v>785</v>
      </c>
      <c r="G30" s="265">
        <v>529</v>
      </c>
      <c r="H30" s="265">
        <v>489.5</v>
      </c>
      <c r="I30" s="265">
        <v>451.5</v>
      </c>
      <c r="J30" s="265">
        <v>344.5</v>
      </c>
      <c r="K30" s="265">
        <v>471</v>
      </c>
      <c r="L30" s="265">
        <v>581</v>
      </c>
      <c r="M30" s="265">
        <v>892</v>
      </c>
      <c r="N30" s="308">
        <f>SUM(B30:M30)</f>
        <v>7621.5</v>
      </c>
      <c r="O30" s="260"/>
      <c r="P30" s="261"/>
      <c r="Q30" s="502"/>
      <c r="R30" s="502"/>
      <c r="S30" s="261"/>
      <c r="T30" s="261"/>
      <c r="U30" s="51"/>
      <c r="V30" s="51"/>
      <c r="W30" s="51"/>
      <c r="X30" s="51"/>
      <c r="Y30" s="51"/>
      <c r="Z30" s="51"/>
      <c r="AA30" s="51"/>
      <c r="AB30" s="51"/>
    </row>
    <row r="31" spans="1:28" s="10" customFormat="1">
      <c r="A31" s="1021" t="s">
        <v>375</v>
      </c>
      <c r="B31" s="265">
        <f>B5*$B$14*B26</f>
        <v>2026.2678007950001</v>
      </c>
      <c r="C31" s="265">
        <f t="shared" ref="C31:M31" si="7">C5*$B$14*C26</f>
        <v>8819.2367155200009</v>
      </c>
      <c r="D31" s="265">
        <f t="shared" si="7"/>
        <v>495.39862407987005</v>
      </c>
      <c r="E31" s="265">
        <f t="shared" si="7"/>
        <v>7075.7786736000016</v>
      </c>
      <c r="F31" s="265">
        <f t="shared" si="7"/>
        <v>13254.352499178</v>
      </c>
      <c r="G31" s="265">
        <f t="shared" si="7"/>
        <v>3479.5724796000004</v>
      </c>
      <c r="H31" s="265">
        <f t="shared" si="7"/>
        <v>2012.876522475</v>
      </c>
      <c r="I31" s="265">
        <f t="shared" si="7"/>
        <v>2653.2725603842505</v>
      </c>
      <c r="J31" s="265">
        <f t="shared" si="7"/>
        <v>1339.7487985350001</v>
      </c>
      <c r="K31" s="265">
        <f t="shared" si="7"/>
        <v>2355.4589000964002</v>
      </c>
      <c r="L31" s="265">
        <f t="shared" si="7"/>
        <v>1193.4156046932001</v>
      </c>
      <c r="M31" s="265">
        <f t="shared" si="7"/>
        <v>580.3311329146801</v>
      </c>
      <c r="N31" s="308">
        <f>SUM(B31:M31)</f>
        <v>45285.7103118714</v>
      </c>
      <c r="O31" s="260"/>
      <c r="P31" s="261"/>
      <c r="Q31" s="502"/>
      <c r="R31" s="502"/>
      <c r="S31" s="261"/>
      <c r="T31" s="261"/>
      <c r="U31" s="51"/>
      <c r="V31" s="51"/>
      <c r="W31" s="51"/>
      <c r="X31" s="51"/>
      <c r="Y31" s="51"/>
      <c r="Z31" s="51"/>
      <c r="AA31" s="51"/>
      <c r="AB31" s="51"/>
    </row>
    <row r="32" spans="1:28">
      <c r="A32" s="1022" t="s">
        <v>89</v>
      </c>
      <c r="B32" s="499">
        <f>SUM(B30:B31)</f>
        <v>2782.2678007949999</v>
      </c>
      <c r="C32" s="499">
        <f t="shared" ref="C32:N32" si="8">SUM(C30:C31)</f>
        <v>9674.2367155200009</v>
      </c>
      <c r="D32" s="499">
        <f t="shared" si="8"/>
        <v>1391.3986240798699</v>
      </c>
      <c r="E32" s="499">
        <f t="shared" si="8"/>
        <v>7646.7786736000016</v>
      </c>
      <c r="F32" s="499">
        <f t="shared" si="8"/>
        <v>14039.352499178</v>
      </c>
      <c r="G32" s="499">
        <f t="shared" si="8"/>
        <v>4008.5724796000004</v>
      </c>
      <c r="H32" s="499">
        <f t="shared" si="8"/>
        <v>2502.376522475</v>
      </c>
      <c r="I32" s="499">
        <f t="shared" si="8"/>
        <v>3104.7725603842505</v>
      </c>
      <c r="J32" s="499">
        <f t="shared" si="8"/>
        <v>1684.2487985350001</v>
      </c>
      <c r="K32" s="499">
        <f t="shared" si="8"/>
        <v>2826.4589000964002</v>
      </c>
      <c r="L32" s="499">
        <f t="shared" si="8"/>
        <v>1774.4156046932001</v>
      </c>
      <c r="M32" s="499">
        <f t="shared" si="8"/>
        <v>1472.33113291468</v>
      </c>
      <c r="N32" s="308">
        <f t="shared" si="8"/>
        <v>52907.2103118714</v>
      </c>
      <c r="O32" s="33"/>
      <c r="P32" s="261"/>
      <c r="Q32" s="502"/>
      <c r="R32" s="502"/>
      <c r="S32" s="261"/>
      <c r="T32" s="261"/>
      <c r="U32" s="51"/>
      <c r="V32" s="51"/>
      <c r="W32" s="51"/>
      <c r="X32" s="51"/>
      <c r="Y32" s="51"/>
      <c r="Z32" s="51"/>
      <c r="AA32" s="51"/>
      <c r="AB32" s="51"/>
    </row>
    <row r="33" spans="1:28">
      <c r="A33" s="1021" t="s">
        <v>562</v>
      </c>
      <c r="B33" s="265">
        <f>B7*$B$14*B27</f>
        <v>2731.3186043430001</v>
      </c>
      <c r="C33" s="265">
        <f t="shared" ref="C33:M33" si="9">C7*$B$14*C27</f>
        <v>5060.8826599590002</v>
      </c>
      <c r="D33" s="265">
        <f t="shared" si="9"/>
        <v>1619.4072872375998</v>
      </c>
      <c r="E33" s="265">
        <f t="shared" si="9"/>
        <v>9718.666243650001</v>
      </c>
      <c r="F33" s="265">
        <f t="shared" si="9"/>
        <v>20397.260355065999</v>
      </c>
      <c r="G33" s="265">
        <f t="shared" si="9"/>
        <v>6784.8261535530009</v>
      </c>
      <c r="H33" s="265">
        <f t="shared" si="9"/>
        <v>3924.5233503997501</v>
      </c>
      <c r="I33" s="265">
        <f t="shared" si="9"/>
        <v>4206.2591071546512</v>
      </c>
      <c r="J33" s="265">
        <f t="shared" si="9"/>
        <v>3189.9320888400007</v>
      </c>
      <c r="K33" s="265">
        <f t="shared" si="9"/>
        <v>2723.2838373510003</v>
      </c>
      <c r="L33" s="265">
        <f t="shared" si="9"/>
        <v>1726.1789731200001</v>
      </c>
      <c r="M33" s="265">
        <f t="shared" si="9"/>
        <v>1146.8625535206002</v>
      </c>
      <c r="N33" s="316">
        <f>SUM(B33:M33)</f>
        <v>63229.401214194608</v>
      </c>
      <c r="O33" s="33"/>
      <c r="P33" s="261"/>
      <c r="Q33" s="502"/>
      <c r="R33" s="502"/>
      <c r="S33" s="261"/>
      <c r="T33" s="261"/>
      <c r="U33" s="51"/>
      <c r="V33" s="51"/>
      <c r="W33" s="51"/>
      <c r="X33" s="51"/>
      <c r="Y33" s="51"/>
      <c r="Z33" s="51"/>
      <c r="AA33" s="51"/>
      <c r="AB33" s="51"/>
    </row>
    <row r="34" spans="1:28">
      <c r="A34" s="1021" t="s">
        <v>565</v>
      </c>
      <c r="B34" s="501">
        <f>B32-B33</f>
        <v>50.949196451999796</v>
      </c>
      <c r="C34" s="501">
        <f t="shared" ref="C34:M34" si="10">C32-C33</f>
        <v>4613.3540555610007</v>
      </c>
      <c r="D34" s="501">
        <f t="shared" si="10"/>
        <v>-228.00866315772987</v>
      </c>
      <c r="E34" s="501">
        <f t="shared" si="10"/>
        <v>-2071.8875700499993</v>
      </c>
      <c r="F34" s="501">
        <f t="shared" si="10"/>
        <v>-6357.9078558879992</v>
      </c>
      <c r="G34" s="501">
        <f t="shared" si="10"/>
        <v>-2776.2536739530005</v>
      </c>
      <c r="H34" s="501">
        <f t="shared" si="10"/>
        <v>-1422.1468279247501</v>
      </c>
      <c r="I34" s="501">
        <f t="shared" si="10"/>
        <v>-1101.4865467704008</v>
      </c>
      <c r="J34" s="501">
        <f t="shared" si="10"/>
        <v>-1505.6832903050006</v>
      </c>
      <c r="K34" s="501">
        <f t="shared" si="10"/>
        <v>103.17506274539983</v>
      </c>
      <c r="L34" s="501">
        <f t="shared" si="10"/>
        <v>48.236631573199929</v>
      </c>
      <c r="M34" s="501">
        <f t="shared" si="10"/>
        <v>325.46857939407982</v>
      </c>
      <c r="N34" s="316">
        <f>SUM(B34:M34)</f>
        <v>-10322.1909023232</v>
      </c>
      <c r="O34" s="33"/>
      <c r="P34" s="261"/>
      <c r="Q34" s="502"/>
      <c r="R34" s="502"/>
      <c r="S34" s="261"/>
      <c r="T34" s="261"/>
      <c r="U34" s="51"/>
      <c r="V34" s="51"/>
      <c r="W34" s="51"/>
      <c r="X34" s="51"/>
      <c r="Y34" s="51"/>
      <c r="Z34" s="51"/>
      <c r="AA34" s="51"/>
      <c r="AB34" s="51"/>
    </row>
    <row r="35" spans="1:28">
      <c r="A35" s="329"/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3"/>
      <c r="P35" s="261"/>
      <c r="Q35" s="502"/>
      <c r="R35" s="502"/>
      <c r="S35" s="261"/>
      <c r="T35" s="261"/>
      <c r="U35" s="51"/>
      <c r="V35" s="51"/>
      <c r="W35" s="51"/>
      <c r="X35" s="51"/>
      <c r="Y35" s="51"/>
      <c r="Z35" s="51"/>
      <c r="AA35" s="51"/>
      <c r="AB35" s="51"/>
    </row>
    <row r="36" spans="1:28" s="10" customFormat="1">
      <c r="A36" s="330"/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261"/>
      <c r="P36" s="261"/>
      <c r="Q36" s="502"/>
      <c r="R36" s="502"/>
      <c r="S36" s="261"/>
      <c r="T36" s="261"/>
      <c r="U36" s="51"/>
      <c r="V36" s="51"/>
      <c r="W36" s="51"/>
      <c r="X36" s="51"/>
      <c r="Y36" s="51"/>
      <c r="Z36" s="51"/>
      <c r="AA36" s="51"/>
      <c r="AB36" s="51"/>
    </row>
    <row r="37" spans="1:28">
      <c r="A37" s="1005" t="s">
        <v>66</v>
      </c>
      <c r="B37" s="306" t="s">
        <v>68</v>
      </c>
      <c r="C37" s="306" t="s">
        <v>69</v>
      </c>
      <c r="D37" s="306" t="s">
        <v>70</v>
      </c>
      <c r="E37" s="306" t="s">
        <v>71</v>
      </c>
      <c r="F37" s="306" t="s">
        <v>72</v>
      </c>
      <c r="G37" s="306" t="s">
        <v>73</v>
      </c>
      <c r="H37" s="306" t="s">
        <v>74</v>
      </c>
      <c r="I37" s="306" t="s">
        <v>75</v>
      </c>
      <c r="J37" s="306" t="s">
        <v>76</v>
      </c>
      <c r="K37" s="306" t="s">
        <v>77</v>
      </c>
      <c r="L37" s="306" t="s">
        <v>78</v>
      </c>
      <c r="M37" s="306" t="s">
        <v>79</v>
      </c>
      <c r="N37" s="311" t="s">
        <v>88</v>
      </c>
      <c r="O37" s="34"/>
      <c r="P37" s="852"/>
      <c r="Q37" s="853"/>
      <c r="R37" s="853"/>
      <c r="S37" s="51"/>
      <c r="T37" s="261"/>
      <c r="U37" s="51"/>
      <c r="V37" s="51"/>
      <c r="W37" s="51"/>
      <c r="X37" s="51"/>
      <c r="Y37" s="51"/>
      <c r="Z37" s="51"/>
      <c r="AA37" s="51"/>
      <c r="AB37" s="51"/>
    </row>
    <row r="38" spans="1:28">
      <c r="A38" s="1005" t="s">
        <v>116</v>
      </c>
      <c r="B38" s="496">
        <v>5</v>
      </c>
      <c r="C38" s="496">
        <v>20</v>
      </c>
      <c r="D38" s="496">
        <v>3</v>
      </c>
      <c r="E38" s="496">
        <v>26</v>
      </c>
      <c r="F38" s="496">
        <v>42</v>
      </c>
      <c r="G38" s="496">
        <v>23</v>
      </c>
      <c r="H38" s="496">
        <v>19.5</v>
      </c>
      <c r="I38" s="455">
        <v>31.5</v>
      </c>
      <c r="J38" s="455">
        <v>17.5</v>
      </c>
      <c r="K38" s="455">
        <v>12</v>
      </c>
      <c r="L38" s="496">
        <v>14</v>
      </c>
      <c r="M38" s="496">
        <v>16</v>
      </c>
      <c r="N38" s="318">
        <f>AVERAGE(B38:M38)</f>
        <v>19.125</v>
      </c>
      <c r="O38" s="35"/>
      <c r="P38" s="854"/>
      <c r="Q38" s="855"/>
      <c r="R38" s="855"/>
      <c r="S38" s="51"/>
      <c r="T38" s="261"/>
      <c r="U38" s="51"/>
      <c r="V38" s="51"/>
      <c r="W38" s="51"/>
      <c r="X38" s="51"/>
      <c r="Y38" s="51"/>
      <c r="Z38" s="51"/>
      <c r="AA38" s="51"/>
      <c r="AB38" s="51"/>
    </row>
    <row r="39" spans="1:28">
      <c r="A39" s="1005" t="s">
        <v>115</v>
      </c>
      <c r="B39" s="496">
        <v>8</v>
      </c>
      <c r="C39" s="496">
        <v>33</v>
      </c>
      <c r="D39" s="314">
        <v>9</v>
      </c>
      <c r="E39" s="496">
        <v>49</v>
      </c>
      <c r="F39" s="496">
        <v>87</v>
      </c>
      <c r="G39" s="496">
        <v>35</v>
      </c>
      <c r="H39" s="496">
        <v>46.5</v>
      </c>
      <c r="I39" s="496">
        <v>26</v>
      </c>
      <c r="J39" s="314">
        <v>18</v>
      </c>
      <c r="K39" s="314">
        <v>9</v>
      </c>
      <c r="L39" s="314">
        <v>7</v>
      </c>
      <c r="M39" s="314">
        <v>8</v>
      </c>
      <c r="N39" s="309">
        <f>AVERAGE(B39:M39)</f>
        <v>27.958333333333332</v>
      </c>
      <c r="O39" s="35"/>
      <c r="P39" s="854"/>
      <c r="Q39" s="855"/>
      <c r="R39" s="855"/>
      <c r="S39" s="51"/>
      <c r="T39" s="261"/>
      <c r="U39" s="51"/>
      <c r="V39" s="51"/>
      <c r="W39" s="51"/>
      <c r="X39" s="51"/>
      <c r="Y39" s="51"/>
      <c r="Z39" s="51"/>
      <c r="AA39" s="51"/>
      <c r="AB39" s="51"/>
    </row>
    <row r="40" spans="1:28">
      <c r="A40" s="1021" t="s">
        <v>562</v>
      </c>
      <c r="B40" s="496">
        <v>17</v>
      </c>
      <c r="C40" s="496">
        <v>21</v>
      </c>
      <c r="D40" s="314">
        <v>33</v>
      </c>
      <c r="E40" s="496">
        <v>14</v>
      </c>
      <c r="F40" s="496">
        <v>3</v>
      </c>
      <c r="G40" s="496">
        <v>28</v>
      </c>
      <c r="H40" s="496">
        <v>42.5</v>
      </c>
      <c r="I40" s="496">
        <v>24.5</v>
      </c>
      <c r="J40" s="314">
        <v>45.5</v>
      </c>
      <c r="K40" s="314">
        <v>18</v>
      </c>
      <c r="L40" s="314">
        <v>2</v>
      </c>
      <c r="M40" s="314">
        <v>14</v>
      </c>
      <c r="N40" s="309">
        <f>AVERAGE(B40:M40)</f>
        <v>21.875</v>
      </c>
      <c r="O40" s="35"/>
      <c r="P40" s="854"/>
      <c r="Q40" s="855"/>
      <c r="R40" s="855"/>
      <c r="S40" s="51"/>
      <c r="T40" s="261"/>
      <c r="U40" s="51"/>
      <c r="V40" s="51"/>
      <c r="W40" s="51"/>
      <c r="X40" s="51"/>
      <c r="Y40" s="51"/>
      <c r="Z40" s="51"/>
      <c r="AA40" s="51"/>
      <c r="AB40" s="51"/>
    </row>
    <row r="41" spans="1:28">
      <c r="A41" s="228"/>
      <c r="B41" s="228"/>
      <c r="C41" s="228"/>
      <c r="D41" s="228"/>
      <c r="E41" s="228"/>
      <c r="F41" s="228"/>
      <c r="G41" s="228"/>
      <c r="H41" s="228"/>
      <c r="I41" s="228"/>
      <c r="J41" s="228">
        <v>119</v>
      </c>
      <c r="K41" s="228"/>
      <c r="L41" s="228"/>
      <c r="M41" s="228"/>
      <c r="N41" s="228"/>
      <c r="O41" s="28"/>
      <c r="P41" s="261"/>
      <c r="Q41" s="502"/>
      <c r="R41" s="502"/>
      <c r="S41" s="261"/>
      <c r="T41" s="261"/>
      <c r="U41" s="51"/>
      <c r="V41" s="51"/>
      <c r="W41" s="51"/>
      <c r="X41" s="51"/>
      <c r="Y41" s="51"/>
      <c r="Z41" s="51"/>
      <c r="AA41" s="51"/>
      <c r="AB41" s="51"/>
    </row>
    <row r="42" spans="1:28">
      <c r="A42" s="1005" t="s">
        <v>113</v>
      </c>
      <c r="B42" s="311" t="s">
        <v>68</v>
      </c>
      <c r="C42" s="311" t="s">
        <v>69</v>
      </c>
      <c r="D42" s="311" t="s">
        <v>70</v>
      </c>
      <c r="E42" s="311" t="s">
        <v>71</v>
      </c>
      <c r="F42" s="311" t="s">
        <v>72</v>
      </c>
      <c r="G42" s="311" t="s">
        <v>73</v>
      </c>
      <c r="H42" s="311" t="s">
        <v>74</v>
      </c>
      <c r="I42" s="311" t="s">
        <v>75</v>
      </c>
      <c r="J42" s="311" t="s">
        <v>76</v>
      </c>
      <c r="K42" s="311" t="s">
        <v>77</v>
      </c>
      <c r="L42" s="311" t="s">
        <v>78</v>
      </c>
      <c r="M42" s="311" t="s">
        <v>79</v>
      </c>
      <c r="N42" s="311" t="s">
        <v>280</v>
      </c>
      <c r="O42" s="28"/>
      <c r="P42" s="261"/>
      <c r="Q42" s="502"/>
      <c r="R42" s="502"/>
      <c r="S42" s="261"/>
      <c r="T42" s="261"/>
      <c r="U42" s="51"/>
      <c r="V42" s="51"/>
      <c r="W42" s="51"/>
      <c r="X42" s="51"/>
      <c r="Y42" s="51"/>
      <c r="Z42" s="51"/>
      <c r="AA42" s="51"/>
      <c r="AB42" s="51"/>
    </row>
    <row r="43" spans="1:28">
      <c r="A43" s="1021" t="s">
        <v>376</v>
      </c>
      <c r="B43" s="303">
        <f t="shared" ref="B43:M43" si="11">B38*$B$14*B4</f>
        <v>15.065188110000003</v>
      </c>
      <c r="C43" s="303">
        <f t="shared" si="11"/>
        <v>14.406423611999999</v>
      </c>
      <c r="D43" s="303">
        <f t="shared" si="11"/>
        <v>1.5014970816300004</v>
      </c>
      <c r="E43" s="303">
        <f t="shared" si="11"/>
        <v>47.171857823999993</v>
      </c>
      <c r="F43" s="303">
        <f t="shared" si="11"/>
        <v>325.50849776340004</v>
      </c>
      <c r="G43" s="303">
        <f t="shared" si="11"/>
        <v>12.295137393000001</v>
      </c>
      <c r="H43" s="303">
        <f t="shared" si="11"/>
        <v>12.893290157474999</v>
      </c>
      <c r="I43" s="303">
        <f t="shared" si="11"/>
        <v>32.401453327582502</v>
      </c>
      <c r="J43" s="303">
        <f t="shared" si="11"/>
        <v>8.8730718142500002</v>
      </c>
      <c r="K43" s="303">
        <f t="shared" si="11"/>
        <v>9.0391128660000017</v>
      </c>
      <c r="L43" s="303">
        <f t="shared" si="11"/>
        <v>5.9418397836000016</v>
      </c>
      <c r="M43" s="303">
        <f t="shared" si="11"/>
        <v>4.0173834959999999</v>
      </c>
      <c r="N43" s="308">
        <f>SUM(B43:M43)</f>
        <v>489.11475322893756</v>
      </c>
      <c r="O43" s="28"/>
      <c r="P43" s="261"/>
      <c r="Q43" s="856"/>
      <c r="R43" s="502"/>
      <c r="S43" s="261"/>
      <c r="T43" s="261"/>
      <c r="U43" s="51"/>
      <c r="V43" s="51"/>
      <c r="W43" s="51"/>
      <c r="X43" s="51"/>
      <c r="Y43" s="51"/>
      <c r="Z43" s="51"/>
      <c r="AA43" s="51"/>
      <c r="AB43" s="51"/>
    </row>
    <row r="44" spans="1:28">
      <c r="A44" s="1021" t="s">
        <v>375</v>
      </c>
      <c r="B44" s="302">
        <f t="shared" ref="B44:M44" si="12">B39*$B$14*B5</f>
        <v>20.08691748</v>
      </c>
      <c r="C44" s="302">
        <f t="shared" si="12"/>
        <v>206.70086052000005</v>
      </c>
      <c r="D44" s="302">
        <f t="shared" si="12"/>
        <v>5.3782721552700004</v>
      </c>
      <c r="E44" s="302">
        <f t="shared" si="12"/>
        <v>533.40485385600016</v>
      </c>
      <c r="F44" s="302">
        <f t="shared" si="12"/>
        <v>1543.679608338</v>
      </c>
      <c r="G44" s="302">
        <f t="shared" si="12"/>
        <v>340.181667</v>
      </c>
      <c r="H44" s="302">
        <f t="shared" si="12"/>
        <v>194.59201308749999</v>
      </c>
      <c r="I44" s="302">
        <f t="shared" si="12"/>
        <v>154.50187361700003</v>
      </c>
      <c r="J44" s="302">
        <f>(J39*$B$14*J5)+J48</f>
        <v>377.27766783000004</v>
      </c>
      <c r="K44" s="302">
        <f t="shared" si="12"/>
        <v>41.730571064700001</v>
      </c>
      <c r="L44" s="302">
        <f t="shared" si="12"/>
        <v>9.9333046764000006</v>
      </c>
      <c r="M44" s="302">
        <f t="shared" si="12"/>
        <v>6.709030438320001</v>
      </c>
      <c r="N44" s="308">
        <f>SUM(B44:M44)</f>
        <v>3434.1766400631905</v>
      </c>
      <c r="O44" s="28"/>
      <c r="P44" s="261"/>
      <c r="Q44" s="856"/>
      <c r="R44" s="502"/>
      <c r="S44" s="261"/>
      <c r="T44" s="261"/>
      <c r="U44" s="51"/>
      <c r="V44" s="51"/>
      <c r="W44" s="51"/>
      <c r="X44" s="51"/>
      <c r="Y44" s="51"/>
      <c r="Z44" s="51"/>
      <c r="AA44" s="51"/>
      <c r="AB44" s="51"/>
    </row>
    <row r="45" spans="1:28">
      <c r="A45" s="1022" t="s">
        <v>89</v>
      </c>
      <c r="B45" s="319">
        <f>SUM(B43:B44)</f>
        <v>35.152105590000005</v>
      </c>
      <c r="C45" s="319">
        <f t="shared" ref="C45:M45" si="13">SUM(C43:C44)</f>
        <v>221.10728413200005</v>
      </c>
      <c r="D45" s="319">
        <f t="shared" si="13"/>
        <v>6.8797692369000005</v>
      </c>
      <c r="E45" s="319">
        <f t="shared" si="13"/>
        <v>580.57671168000013</v>
      </c>
      <c r="F45" s="319">
        <f t="shared" si="13"/>
        <v>1869.1881061014001</v>
      </c>
      <c r="G45" s="319">
        <f t="shared" si="13"/>
        <v>352.47680439300001</v>
      </c>
      <c r="H45" s="319">
        <f t="shared" si="13"/>
        <v>207.485303244975</v>
      </c>
      <c r="I45" s="319">
        <f t="shared" si="13"/>
        <v>186.90332694458255</v>
      </c>
      <c r="J45" s="319">
        <f>SUM(J43:J44)</f>
        <v>386.15073964425005</v>
      </c>
      <c r="K45" s="319">
        <f t="shared" si="13"/>
        <v>50.769683930700005</v>
      </c>
      <c r="L45" s="319">
        <f t="shared" si="13"/>
        <v>15.875144460000001</v>
      </c>
      <c r="M45" s="319">
        <f t="shared" si="13"/>
        <v>10.72641393432</v>
      </c>
      <c r="N45" s="308">
        <f>SUM(N43:N44)</f>
        <v>3923.2913932921279</v>
      </c>
      <c r="O45" s="28"/>
      <c r="P45" s="261"/>
      <c r="Q45" s="856"/>
      <c r="R45" s="502"/>
      <c r="S45" s="261"/>
      <c r="T45" s="261"/>
      <c r="U45" s="51"/>
      <c r="V45" s="51"/>
      <c r="W45" s="51"/>
      <c r="X45" s="51"/>
      <c r="Y45" s="51"/>
      <c r="Z45" s="51"/>
      <c r="AA45" s="51"/>
      <c r="AB45" s="51"/>
    </row>
    <row r="46" spans="1:28">
      <c r="A46" s="1021" t="s">
        <v>562</v>
      </c>
      <c r="B46" s="302">
        <f t="shared" ref="B46:M46" si="14">B40*$B$14*B7</f>
        <v>59.758579503000007</v>
      </c>
      <c r="C46" s="302">
        <f t="shared" si="14"/>
        <v>93.720049258500012</v>
      </c>
      <c r="D46" s="302">
        <f t="shared" si="14"/>
        <v>48.057950070899999</v>
      </c>
      <c r="E46" s="302">
        <f t="shared" si="14"/>
        <v>161.01932238000001</v>
      </c>
      <c r="F46" s="302">
        <f t="shared" si="14"/>
        <v>69.299865306000001</v>
      </c>
      <c r="G46" s="302">
        <f t="shared" si="14"/>
        <v>425.00029597200006</v>
      </c>
      <c r="H46" s="302">
        <f t="shared" si="14"/>
        <v>349.30312542825004</v>
      </c>
      <c r="I46" s="302">
        <f t="shared" si="14"/>
        <v>236.63225746335004</v>
      </c>
      <c r="J46" s="302">
        <f t="shared" si="14"/>
        <v>265.34170026000004</v>
      </c>
      <c r="K46" s="302">
        <f t="shared" si="14"/>
        <v>99.430241526000017</v>
      </c>
      <c r="L46" s="302">
        <f t="shared" si="14"/>
        <v>7.192412388000001</v>
      </c>
      <c r="M46" s="302">
        <f t="shared" si="14"/>
        <v>26.715600248400005</v>
      </c>
      <c r="N46" s="316">
        <f>SUM(B46:M46)</f>
        <v>1841.4713998044003</v>
      </c>
      <c r="O46" s="28"/>
      <c r="P46" s="261"/>
      <c r="Q46" s="856"/>
      <c r="R46" s="502"/>
      <c r="S46" s="261"/>
      <c r="T46" s="261"/>
      <c r="U46" s="51"/>
      <c r="V46" s="51"/>
      <c r="W46" s="51"/>
      <c r="X46" s="51"/>
      <c r="Y46" s="51"/>
      <c r="Z46" s="51"/>
      <c r="AA46" s="51"/>
      <c r="AB46" s="51"/>
    </row>
    <row r="47" spans="1:28">
      <c r="A47" s="1021" t="s">
        <v>566</v>
      </c>
      <c r="B47" s="302">
        <f>B45-B46</f>
        <v>-24.606473913000002</v>
      </c>
      <c r="C47" s="302">
        <f t="shared" ref="C47:M47" si="15">C45-C46</f>
        <v>127.38723487350003</v>
      </c>
      <c r="D47" s="302">
        <f t="shared" si="15"/>
        <v>-41.178180833999996</v>
      </c>
      <c r="E47" s="302">
        <f t="shared" si="15"/>
        <v>419.55738930000012</v>
      </c>
      <c r="F47" s="302">
        <f t="shared" si="15"/>
        <v>1799.8882407954002</v>
      </c>
      <c r="G47" s="302">
        <f t="shared" si="15"/>
        <v>-72.523491579000051</v>
      </c>
      <c r="H47" s="302">
        <f t="shared" si="15"/>
        <v>-141.81782218327504</v>
      </c>
      <c r="I47" s="302">
        <f t="shared" si="15"/>
        <v>-49.728930518767498</v>
      </c>
      <c r="J47" s="302">
        <f t="shared" si="15"/>
        <v>120.80903938425001</v>
      </c>
      <c r="K47" s="302">
        <f t="shared" si="15"/>
        <v>-48.660557595300013</v>
      </c>
      <c r="L47" s="302">
        <f t="shared" si="15"/>
        <v>8.6827320720000003</v>
      </c>
      <c r="M47" s="302">
        <f t="shared" si="15"/>
        <v>-15.989186314080005</v>
      </c>
      <c r="N47" s="316">
        <f>SUM(B47:M47)</f>
        <v>2081.8199934877275</v>
      </c>
      <c r="O47" s="28"/>
      <c r="P47" s="261"/>
      <c r="Q47" s="856"/>
      <c r="R47" s="502"/>
      <c r="S47" s="261"/>
      <c r="T47" s="261"/>
      <c r="U47" s="51"/>
      <c r="V47" s="51"/>
      <c r="W47" s="51"/>
      <c r="X47" s="51"/>
      <c r="Y47" s="51"/>
      <c r="Z47" s="51"/>
      <c r="AA47" s="51"/>
      <c r="AB47" s="51"/>
    </row>
    <row r="48" spans="1:28">
      <c r="A48" s="329"/>
      <c r="B48" s="327"/>
      <c r="C48" s="327"/>
      <c r="D48" s="327"/>
      <c r="E48" s="327"/>
      <c r="F48" s="327"/>
      <c r="G48" s="327"/>
      <c r="H48" s="327"/>
      <c r="I48" s="327"/>
      <c r="J48" s="327">
        <f>J41*$B$14*J5</f>
        <v>327.70833921000002</v>
      </c>
      <c r="K48" s="327"/>
      <c r="L48" s="327"/>
      <c r="M48" s="327"/>
      <c r="N48" s="313"/>
      <c r="O48" s="28"/>
      <c r="P48" s="261"/>
      <c r="Q48" s="856"/>
      <c r="R48" s="502"/>
      <c r="S48" s="261"/>
      <c r="T48" s="261"/>
      <c r="U48" s="51"/>
      <c r="V48" s="51"/>
      <c r="W48" s="51"/>
      <c r="X48" s="51"/>
      <c r="Y48" s="51"/>
      <c r="Z48" s="51"/>
      <c r="AA48" s="51"/>
      <c r="AB48" s="51"/>
    </row>
    <row r="49" spans="1:28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313"/>
      <c r="O49" s="33"/>
      <c r="P49" s="261"/>
      <c r="Q49" s="502"/>
      <c r="R49" s="502"/>
      <c r="S49" s="261"/>
      <c r="T49" s="261"/>
      <c r="U49" s="51"/>
      <c r="V49" s="51"/>
      <c r="W49" s="51"/>
      <c r="X49" s="51"/>
      <c r="Y49" s="51"/>
      <c r="Z49" s="51"/>
      <c r="AA49" s="51"/>
      <c r="AB49" s="51"/>
    </row>
    <row r="50" spans="1:28" ht="22.5" customHeight="1">
      <c r="A50" s="1020" t="s">
        <v>64</v>
      </c>
      <c r="B50" s="320" t="s">
        <v>68</v>
      </c>
      <c r="C50" s="320" t="s">
        <v>69</v>
      </c>
      <c r="D50" s="320" t="s">
        <v>70</v>
      </c>
      <c r="E50" s="320" t="s">
        <v>71</v>
      </c>
      <c r="F50" s="320" t="s">
        <v>72</v>
      </c>
      <c r="G50" s="320" t="s">
        <v>73</v>
      </c>
      <c r="H50" s="320" t="s">
        <v>74</v>
      </c>
      <c r="I50" s="320" t="s">
        <v>75</v>
      </c>
      <c r="J50" s="320" t="s">
        <v>76</v>
      </c>
      <c r="K50" s="320" t="s">
        <v>77</v>
      </c>
      <c r="L50" s="320" t="s">
        <v>78</v>
      </c>
      <c r="M50" s="320" t="s">
        <v>79</v>
      </c>
      <c r="N50" s="311" t="s">
        <v>88</v>
      </c>
      <c r="O50" s="31"/>
      <c r="P50" s="846"/>
      <c r="Q50" s="857"/>
      <c r="R50" s="857"/>
      <c r="S50" s="51"/>
      <c r="T50" s="261"/>
      <c r="U50" s="51"/>
      <c r="V50" s="51"/>
      <c r="W50" s="51"/>
      <c r="X50" s="51"/>
      <c r="Y50" s="51"/>
      <c r="Z50" s="51"/>
      <c r="AA50" s="51"/>
      <c r="AB50" s="51"/>
    </row>
    <row r="51" spans="1:28">
      <c r="A51" s="1021" t="s">
        <v>376</v>
      </c>
      <c r="B51" s="265">
        <v>4</v>
      </c>
      <c r="C51" s="265">
        <v>5</v>
      </c>
      <c r="D51" s="265">
        <v>4</v>
      </c>
      <c r="E51" s="265">
        <v>8.4</v>
      </c>
      <c r="F51" s="265">
        <v>16</v>
      </c>
      <c r="G51" s="265">
        <v>19</v>
      </c>
      <c r="H51" s="265">
        <v>9.35</v>
      </c>
      <c r="I51" s="265">
        <v>13.75</v>
      </c>
      <c r="J51" s="265">
        <v>7.8999999999999995</v>
      </c>
      <c r="K51" s="265">
        <v>4</v>
      </c>
      <c r="L51" s="265">
        <v>14.6</v>
      </c>
      <c r="M51" s="265">
        <v>21.2</v>
      </c>
      <c r="N51" s="309">
        <f>AVERAGE(B51:M51)</f>
        <v>10.6</v>
      </c>
      <c r="O51" s="36"/>
      <c r="P51" s="847"/>
      <c r="Q51" s="858"/>
      <c r="R51" s="858"/>
      <c r="S51" s="51"/>
      <c r="T51" s="261"/>
      <c r="U51" s="51"/>
      <c r="V51" s="51"/>
      <c r="W51" s="51"/>
      <c r="X51" s="51"/>
      <c r="Y51" s="51"/>
      <c r="Z51" s="51"/>
      <c r="AA51" s="51"/>
      <c r="AB51" s="51"/>
    </row>
    <row r="52" spans="1:28">
      <c r="A52" s="1021" t="s">
        <v>375</v>
      </c>
      <c r="B52" s="265">
        <v>4</v>
      </c>
      <c r="C52" s="265">
        <v>11.4</v>
      </c>
      <c r="D52" s="265">
        <v>4</v>
      </c>
      <c r="E52" s="265">
        <v>18.399999999999999</v>
      </c>
      <c r="F52" s="265">
        <v>38</v>
      </c>
      <c r="G52" s="265">
        <v>15.8</v>
      </c>
      <c r="H52" s="265">
        <v>16.350000000000001</v>
      </c>
      <c r="I52" s="265">
        <v>16.399999999999999</v>
      </c>
      <c r="J52" s="265">
        <v>8.8500000000000014</v>
      </c>
      <c r="K52" s="265">
        <v>4.4000000000000004</v>
      </c>
      <c r="L52" s="265">
        <v>4</v>
      </c>
      <c r="M52" s="265">
        <v>4</v>
      </c>
      <c r="N52" s="309">
        <f>AVERAGE(B52:M52)</f>
        <v>12.133333333333333</v>
      </c>
      <c r="O52" s="37"/>
      <c r="P52" s="847"/>
      <c r="Q52" s="858"/>
      <c r="R52" s="858"/>
      <c r="S52" s="51"/>
      <c r="T52" s="261"/>
      <c r="U52" s="51"/>
      <c r="V52" s="51"/>
      <c r="W52" s="51"/>
      <c r="X52" s="51"/>
      <c r="Y52" s="51"/>
      <c r="Z52" s="51"/>
      <c r="AA52" s="51"/>
      <c r="AB52" s="51"/>
    </row>
    <row r="53" spans="1:28">
      <c r="A53" s="1021" t="s">
        <v>562</v>
      </c>
      <c r="B53" s="265">
        <v>4</v>
      </c>
      <c r="C53" s="265">
        <v>4.4000000000000004</v>
      </c>
      <c r="D53" s="265">
        <v>6.4</v>
      </c>
      <c r="E53" s="265">
        <v>4</v>
      </c>
      <c r="F53" s="265">
        <v>12</v>
      </c>
      <c r="G53" s="265">
        <v>14</v>
      </c>
      <c r="H53" s="265">
        <v>8.8000000000000007</v>
      </c>
      <c r="I53" s="265">
        <v>18.05</v>
      </c>
      <c r="J53" s="265">
        <v>11.9</v>
      </c>
      <c r="K53" s="265">
        <v>4</v>
      </c>
      <c r="L53" s="265">
        <v>4</v>
      </c>
      <c r="M53" s="265">
        <v>18.8</v>
      </c>
      <c r="N53" s="331">
        <f>AVERAGE(B53:M53)</f>
        <v>9.1958333333333329</v>
      </c>
      <c r="O53" s="37"/>
      <c r="P53" s="847"/>
      <c r="Q53" s="858"/>
      <c r="R53" s="858"/>
      <c r="S53" s="51"/>
      <c r="T53" s="261"/>
      <c r="U53" s="51"/>
      <c r="V53" s="51"/>
      <c r="W53" s="51"/>
      <c r="X53" s="51"/>
      <c r="Y53" s="51"/>
      <c r="Z53" s="51"/>
      <c r="AA53" s="51"/>
      <c r="AB53" s="51"/>
    </row>
    <row r="54" spans="1:28">
      <c r="A54" s="329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32"/>
      <c r="O54" s="37"/>
      <c r="P54" s="847"/>
      <c r="Q54" s="858"/>
      <c r="R54" s="858"/>
      <c r="S54" s="51"/>
      <c r="T54" s="261"/>
      <c r="U54" s="51"/>
      <c r="V54" s="51"/>
      <c r="W54" s="51"/>
      <c r="X54" s="51"/>
      <c r="Y54" s="51"/>
      <c r="Z54" s="51"/>
      <c r="AA54" s="51"/>
      <c r="AB54" s="51"/>
    </row>
    <row r="55" spans="1:28">
      <c r="A55" s="329"/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32"/>
      <c r="O55" s="37"/>
      <c r="P55" s="1030"/>
      <c r="Q55" s="1084" t="s">
        <v>940</v>
      </c>
      <c r="R55" s="1084"/>
      <c r="S55" s="1084"/>
      <c r="T55" s="1084"/>
      <c r="U55" s="1006" t="s">
        <v>1518</v>
      </c>
      <c r="V55" s="51"/>
      <c r="W55" s="51"/>
      <c r="X55" s="51"/>
      <c r="Y55" s="51"/>
      <c r="Z55" s="51"/>
      <c r="AA55" s="51"/>
      <c r="AB55" s="51"/>
    </row>
    <row r="56" spans="1:28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321"/>
      <c r="O56" s="28"/>
      <c r="P56" s="1031" t="s">
        <v>1519</v>
      </c>
      <c r="Q56" s="985" t="s">
        <v>29</v>
      </c>
      <c r="R56" s="985" t="s">
        <v>1511</v>
      </c>
      <c r="S56" s="1029" t="s">
        <v>28</v>
      </c>
      <c r="T56" s="1029" t="s">
        <v>1516</v>
      </c>
      <c r="U56" s="1029" t="s">
        <v>1489</v>
      </c>
      <c r="V56" s="51"/>
      <c r="W56" s="51"/>
      <c r="X56" s="51"/>
      <c r="Y56" s="51"/>
      <c r="Z56" s="51"/>
      <c r="AA56" s="51"/>
      <c r="AB56" s="51"/>
    </row>
    <row r="57" spans="1:28">
      <c r="A57" s="1020" t="s">
        <v>112</v>
      </c>
      <c r="B57" s="311" t="s">
        <v>68</v>
      </c>
      <c r="C57" s="311" t="s">
        <v>69</v>
      </c>
      <c r="D57" s="311" t="s">
        <v>70</v>
      </c>
      <c r="E57" s="311" t="s">
        <v>71</v>
      </c>
      <c r="F57" s="311" t="s">
        <v>72</v>
      </c>
      <c r="G57" s="311" t="s">
        <v>73</v>
      </c>
      <c r="H57" s="311" t="s">
        <v>74</v>
      </c>
      <c r="I57" s="311" t="s">
        <v>75</v>
      </c>
      <c r="J57" s="311" t="s">
        <v>76</v>
      </c>
      <c r="K57" s="311" t="s">
        <v>77</v>
      </c>
      <c r="L57" s="311" t="s">
        <v>78</v>
      </c>
      <c r="M57" s="311" t="s">
        <v>79</v>
      </c>
      <c r="N57" s="309" t="s">
        <v>280</v>
      </c>
      <c r="O57" s="28"/>
      <c r="P57" s="1032" t="s">
        <v>376</v>
      </c>
      <c r="Q57" s="1026">
        <v>7621.5</v>
      </c>
      <c r="R57" s="1026">
        <v>6734.8487824231433</v>
      </c>
      <c r="S57" s="1027">
        <v>489.11475322893756</v>
      </c>
      <c r="T57" s="1027">
        <v>205919.75886496875</v>
      </c>
      <c r="U57" s="1027">
        <v>6595.1308049999998</v>
      </c>
      <c r="V57" s="51"/>
      <c r="W57" s="51"/>
      <c r="X57" s="51"/>
      <c r="Y57" s="51"/>
      <c r="Z57" s="51"/>
      <c r="AA57" s="51"/>
      <c r="AB57" s="51"/>
    </row>
    <row r="58" spans="1:28">
      <c r="A58" s="1021" t="s">
        <v>376</v>
      </c>
      <c r="B58" s="322">
        <f>B51*$B$14*B4*1000</f>
        <v>12052.150488000003</v>
      </c>
      <c r="C58" s="322">
        <f t="shared" ref="C58:M58" si="16">C51*$B$14*C4*1000</f>
        <v>3601.6059029999997</v>
      </c>
      <c r="D58" s="322">
        <f t="shared" si="16"/>
        <v>2001.9961088400003</v>
      </c>
      <c r="E58" s="322">
        <f t="shared" si="16"/>
        <v>15240.138681599999</v>
      </c>
      <c r="F58" s="322">
        <f t="shared" si="16"/>
        <v>124003.2372432</v>
      </c>
      <c r="G58" s="322">
        <f t="shared" si="16"/>
        <v>10156.852629000001</v>
      </c>
      <c r="H58" s="322">
        <f t="shared" si="16"/>
        <v>6182.1673319174997</v>
      </c>
      <c r="I58" s="322">
        <f t="shared" si="16"/>
        <v>14143.491531881249</v>
      </c>
      <c r="J58" s="322">
        <f t="shared" si="16"/>
        <v>4005.5581332899992</v>
      </c>
      <c r="K58" s="322">
        <f t="shared" si="16"/>
        <v>3013.0376220000007</v>
      </c>
      <c r="L58" s="322">
        <f t="shared" si="16"/>
        <v>6196.4900600400015</v>
      </c>
      <c r="M58" s="322">
        <f t="shared" si="16"/>
        <v>5323.0331322000002</v>
      </c>
      <c r="N58" s="308">
        <f>SUM(B58:M58)</f>
        <v>205919.75886496875</v>
      </c>
      <c r="O58" s="30"/>
      <c r="P58" s="1032" t="s">
        <v>375</v>
      </c>
      <c r="Q58" s="1027">
        <v>45285.7103118714</v>
      </c>
      <c r="R58" s="1027">
        <v>24462.586409355572</v>
      </c>
      <c r="S58" s="1027">
        <v>3434.1766400631905</v>
      </c>
      <c r="T58" s="1027">
        <v>1331637.0856897498</v>
      </c>
      <c r="U58" s="1027">
        <v>24787.460340000001</v>
      </c>
      <c r="V58" s="51"/>
      <c r="W58" s="51"/>
      <c r="X58" s="51"/>
      <c r="Y58" s="51"/>
      <c r="Z58" s="51"/>
      <c r="AA58" s="51"/>
      <c r="AB58" s="51"/>
    </row>
    <row r="59" spans="1:28">
      <c r="A59" s="1021" t="s">
        <v>375</v>
      </c>
      <c r="B59" s="322">
        <f>B52*$B$14*B5*1000</f>
        <v>10043.45874</v>
      </c>
      <c r="C59" s="322">
        <f t="shared" ref="C59:M59" si="17">C52*$B$14*C5*1000</f>
        <v>71405.751816000004</v>
      </c>
      <c r="D59" s="322">
        <f t="shared" si="17"/>
        <v>2390.3431801200004</v>
      </c>
      <c r="E59" s="322">
        <f t="shared" si="17"/>
        <v>200298.96552960004</v>
      </c>
      <c r="F59" s="322">
        <f t="shared" si="17"/>
        <v>674250.86341200001</v>
      </c>
      <c r="G59" s="322">
        <f t="shared" si="17"/>
        <v>153567.72396000003</v>
      </c>
      <c r="H59" s="322">
        <f t="shared" si="17"/>
        <v>68421.062666250014</v>
      </c>
      <c r="I59" s="322">
        <f t="shared" si="17"/>
        <v>97455.02797380001</v>
      </c>
      <c r="J59" s="322">
        <f t="shared" si="17"/>
        <v>24371.586571500004</v>
      </c>
      <c r="K59" s="322">
        <f t="shared" si="17"/>
        <v>20401.612520520001</v>
      </c>
      <c r="L59" s="322">
        <f t="shared" si="17"/>
        <v>5676.1741007999999</v>
      </c>
      <c r="M59" s="322">
        <f t="shared" si="17"/>
        <v>3354.5152191600005</v>
      </c>
      <c r="N59" s="308">
        <f>SUM(B59:M59)</f>
        <v>1331637.0856897498</v>
      </c>
      <c r="O59" s="28"/>
      <c r="P59" s="1033" t="s">
        <v>89</v>
      </c>
      <c r="Q59" s="1027">
        <v>52907.2103118714</v>
      </c>
      <c r="R59" s="1027">
        <v>31197.435191778713</v>
      </c>
      <c r="S59" s="1027">
        <v>3923.2913932921279</v>
      </c>
      <c r="T59" s="1027">
        <v>1537556.8445547186</v>
      </c>
      <c r="U59" s="1027">
        <v>31382.591145000002</v>
      </c>
      <c r="V59" s="51"/>
      <c r="W59" s="51"/>
      <c r="X59" s="51"/>
      <c r="Y59" s="51"/>
      <c r="Z59" s="51"/>
      <c r="AA59" s="51"/>
      <c r="AB59" s="51"/>
    </row>
    <row r="60" spans="1:28">
      <c r="A60" s="1022" t="s">
        <v>89</v>
      </c>
      <c r="B60" s="308">
        <f>SUM(B58:B59)</f>
        <v>22095.609228000001</v>
      </c>
      <c r="C60" s="308">
        <f t="shared" ref="C60:N60" si="18">SUM(C58:C59)</f>
        <v>75007.357719000007</v>
      </c>
      <c r="D60" s="308">
        <f t="shared" si="18"/>
        <v>4392.3392889600009</v>
      </c>
      <c r="E60" s="308">
        <f t="shared" si="18"/>
        <v>215539.10421120003</v>
      </c>
      <c r="F60" s="308">
        <f t="shared" si="18"/>
        <v>798254.10065519996</v>
      </c>
      <c r="G60" s="308">
        <f t="shared" si="18"/>
        <v>163724.57658900003</v>
      </c>
      <c r="H60" s="308">
        <f t="shared" si="18"/>
        <v>74603.229998167517</v>
      </c>
      <c r="I60" s="308">
        <f t="shared" si="18"/>
        <v>111598.51950568127</v>
      </c>
      <c r="J60" s="308">
        <f t="shared" si="18"/>
        <v>28377.144704790004</v>
      </c>
      <c r="K60" s="308">
        <f t="shared" si="18"/>
        <v>23414.65014252</v>
      </c>
      <c r="L60" s="308">
        <f t="shared" si="18"/>
        <v>11872.664160840002</v>
      </c>
      <c r="M60" s="308">
        <f t="shared" si="18"/>
        <v>8677.5483513600011</v>
      </c>
      <c r="N60" s="308">
        <f t="shared" si="18"/>
        <v>1537556.8445547186</v>
      </c>
      <c r="O60" s="28"/>
      <c r="P60" s="1032" t="s">
        <v>562</v>
      </c>
      <c r="Q60" s="1027">
        <v>63229.401214194608</v>
      </c>
      <c r="R60" s="1027">
        <v>27820.624236675903</v>
      </c>
      <c r="S60" s="1027">
        <v>1841.4713998044003</v>
      </c>
      <c r="T60" s="1027">
        <v>967137.10024753527</v>
      </c>
      <c r="U60" s="1027">
        <v>34503.010200000004</v>
      </c>
      <c r="V60" s="51"/>
      <c r="W60" s="51"/>
      <c r="X60" s="51"/>
      <c r="Y60" s="51"/>
      <c r="Z60" s="51"/>
      <c r="AA60" s="51"/>
      <c r="AB60" s="51"/>
    </row>
    <row r="61" spans="1:28">
      <c r="A61" s="1021" t="s">
        <v>562</v>
      </c>
      <c r="B61" s="322">
        <f>B53*$B$14*B7*1000</f>
        <v>14060.842236</v>
      </c>
      <c r="C61" s="322">
        <f t="shared" ref="C61:M61" si="19">C53*$B$14*C7*1000</f>
        <v>19636.581749400004</v>
      </c>
      <c r="D61" s="322">
        <f t="shared" si="19"/>
        <v>9320.3297107199996</v>
      </c>
      <c r="E61" s="322">
        <f t="shared" si="19"/>
        <v>46005.520680000001</v>
      </c>
      <c r="F61" s="322">
        <f t="shared" si="19"/>
        <v>277199.46122400003</v>
      </c>
      <c r="G61" s="322">
        <f t="shared" si="19"/>
        <v>212500.14798600003</v>
      </c>
      <c r="H61" s="322">
        <f t="shared" si="19"/>
        <v>72326.294206320017</v>
      </c>
      <c r="I61" s="322">
        <f t="shared" si="19"/>
        <v>174335.19376381504</v>
      </c>
      <c r="J61" s="322">
        <f t="shared" si="19"/>
        <v>69397.060068000021</v>
      </c>
      <c r="K61" s="322">
        <f t="shared" si="19"/>
        <v>22095.609228000005</v>
      </c>
      <c r="L61" s="322">
        <f t="shared" si="19"/>
        <v>14384.824776000001</v>
      </c>
      <c r="M61" s="322">
        <f t="shared" si="19"/>
        <v>35875.234619280011</v>
      </c>
      <c r="N61" s="316">
        <f>SUM(B61:M61)</f>
        <v>967137.10024753527</v>
      </c>
      <c r="O61" s="28"/>
      <c r="P61" s="1032" t="s">
        <v>1517</v>
      </c>
      <c r="Q61" s="1028">
        <v>-10322.1909023232</v>
      </c>
      <c r="R61" s="1027">
        <v>3376.8109551028124</v>
      </c>
      <c r="S61" s="1027">
        <v>2081.8199934877275</v>
      </c>
      <c r="T61" s="1027">
        <v>570419.74430718378</v>
      </c>
      <c r="U61" s="1034"/>
      <c r="V61" s="51"/>
      <c r="W61" s="51"/>
      <c r="X61" s="51"/>
      <c r="Y61" s="51"/>
      <c r="Z61" s="51"/>
      <c r="AA61" s="51"/>
      <c r="AB61" s="51"/>
    </row>
    <row r="62" spans="1:28">
      <c r="A62" s="1021" t="s">
        <v>567</v>
      </c>
      <c r="B62" s="322">
        <f>B60-B61</f>
        <v>8034.7669920000008</v>
      </c>
      <c r="C62" s="322">
        <f t="shared" ref="C62:M62" si="20">C60-C61</f>
        <v>55370.775969599999</v>
      </c>
      <c r="D62" s="322">
        <f t="shared" si="20"/>
        <v>-4927.9904217599988</v>
      </c>
      <c r="E62" s="322">
        <f t="shared" si="20"/>
        <v>169533.58353120001</v>
      </c>
      <c r="F62" s="322">
        <f t="shared" si="20"/>
        <v>521054.63943119993</v>
      </c>
      <c r="G62" s="322">
        <f t="shared" si="20"/>
        <v>-48775.571396999992</v>
      </c>
      <c r="H62" s="322">
        <f t="shared" si="20"/>
        <v>2276.9357918474998</v>
      </c>
      <c r="I62" s="322">
        <f t="shared" si="20"/>
        <v>-62736.674258133775</v>
      </c>
      <c r="J62" s="322">
        <f t="shared" si="20"/>
        <v>-41019.915363210021</v>
      </c>
      <c r="K62" s="322">
        <f t="shared" si="20"/>
        <v>1319.0409145199956</v>
      </c>
      <c r="L62" s="322">
        <f t="shared" si="20"/>
        <v>-2512.160615159999</v>
      </c>
      <c r="M62" s="322">
        <f t="shared" si="20"/>
        <v>-27197.686267920009</v>
      </c>
      <c r="N62" s="316">
        <f>SUM(B62:M62)</f>
        <v>570419.74430718378</v>
      </c>
      <c r="O62" s="28"/>
      <c r="P62" s="1031" t="s">
        <v>1520</v>
      </c>
      <c r="Q62" s="1035">
        <f>1/(Q59/Q60)</f>
        <v>1.1950998898160974</v>
      </c>
      <c r="R62" s="1035">
        <f t="shared" ref="R62:T62" si="21">1/(R59/R60)</f>
        <v>0.89175998173104043</v>
      </c>
      <c r="S62" s="1035">
        <f t="shared" si="21"/>
        <v>0.46936901066101477</v>
      </c>
      <c r="T62" s="1035">
        <f t="shared" si="21"/>
        <v>0.62900900455984199</v>
      </c>
      <c r="U62" s="51"/>
      <c r="V62" s="51"/>
      <c r="W62" s="51"/>
      <c r="X62" s="51"/>
      <c r="Y62" s="51"/>
      <c r="Z62" s="51"/>
      <c r="AA62" s="51"/>
      <c r="AB62" s="51"/>
    </row>
    <row r="63" spans="1:28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61"/>
      <c r="Q63" s="329"/>
      <c r="R63" s="860"/>
      <c r="S63" s="261"/>
      <c r="T63" s="261"/>
      <c r="U63" s="51"/>
      <c r="V63" s="51"/>
      <c r="W63" s="51"/>
      <c r="X63" s="51"/>
      <c r="Y63" s="51"/>
      <c r="Z63" s="51"/>
      <c r="AA63" s="51"/>
      <c r="AB63" s="51"/>
    </row>
    <row r="64" spans="1:28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61"/>
      <c r="Q64" s="312"/>
      <c r="R64" s="860"/>
      <c r="S64" s="261"/>
      <c r="T64" s="261"/>
      <c r="U64" s="51"/>
      <c r="V64" s="51"/>
      <c r="W64" s="51"/>
      <c r="X64" s="51"/>
      <c r="Y64" s="51"/>
      <c r="Z64" s="51"/>
      <c r="AA64" s="51"/>
      <c r="AB64" s="51"/>
    </row>
    <row r="65" spans="2:28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61"/>
      <c r="Q65" s="329"/>
      <c r="R65" s="860"/>
      <c r="S65" s="261"/>
      <c r="T65" s="261"/>
      <c r="U65" s="51"/>
      <c r="V65" s="51"/>
      <c r="W65" s="51"/>
      <c r="X65" s="51"/>
      <c r="Y65" s="51"/>
      <c r="Z65" s="51"/>
      <c r="AA65" s="51"/>
      <c r="AB65" s="51"/>
    </row>
    <row r="66" spans="2:28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61"/>
      <c r="Q66" s="329"/>
      <c r="R66" s="860"/>
      <c r="S66" s="261"/>
      <c r="T66" s="261"/>
      <c r="U66" s="51"/>
      <c r="V66" s="51"/>
      <c r="W66" s="51"/>
      <c r="X66" s="51"/>
      <c r="Y66" s="51"/>
      <c r="Z66" s="51"/>
      <c r="AA66" s="51"/>
      <c r="AB66" s="51"/>
    </row>
    <row r="67" spans="2:28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61"/>
      <c r="Q67" s="261"/>
      <c r="R67" s="261"/>
      <c r="S67" s="261"/>
      <c r="T67" s="261"/>
      <c r="U67" s="51"/>
      <c r="V67" s="51"/>
      <c r="W67" s="51"/>
      <c r="X67" s="51"/>
      <c r="Y67" s="51"/>
      <c r="Z67" s="51"/>
      <c r="AA67" s="51"/>
      <c r="AB67" s="51"/>
    </row>
    <row r="68" spans="2:28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61"/>
      <c r="Q68" s="859"/>
      <c r="R68" s="860"/>
      <c r="S68" s="261"/>
      <c r="T68" s="261"/>
      <c r="U68" s="51"/>
      <c r="V68" s="51"/>
      <c r="W68" s="51"/>
      <c r="X68" s="51"/>
      <c r="Y68" s="51"/>
      <c r="Z68" s="51"/>
      <c r="AA68" s="51"/>
      <c r="AB68" s="51"/>
    </row>
    <row r="69" spans="2:28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61"/>
      <c r="Q69" s="329"/>
      <c r="R69" s="860"/>
      <c r="S69" s="261"/>
      <c r="T69" s="261"/>
      <c r="U69" s="51"/>
      <c r="V69" s="51"/>
      <c r="W69" s="51"/>
      <c r="X69" s="51"/>
      <c r="Y69" s="51"/>
      <c r="Z69" s="51"/>
      <c r="AA69" s="51"/>
      <c r="AB69" s="51"/>
    </row>
    <row r="70" spans="2:28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1"/>
      <c r="Q70" s="329"/>
      <c r="R70" s="860"/>
      <c r="S70" s="261"/>
      <c r="T70" s="261"/>
      <c r="U70" s="51"/>
      <c r="V70" s="51"/>
      <c r="W70" s="51"/>
      <c r="X70" s="51"/>
      <c r="Y70" s="51"/>
      <c r="Z70" s="51"/>
      <c r="AA70" s="51"/>
      <c r="AB70" s="51"/>
    </row>
    <row r="71" spans="2:28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1"/>
      <c r="Q71" s="312"/>
      <c r="R71" s="860"/>
      <c r="S71" s="261"/>
      <c r="T71" s="261"/>
      <c r="U71" s="51"/>
      <c r="V71" s="51"/>
      <c r="W71" s="51"/>
      <c r="X71" s="51"/>
      <c r="Y71" s="51"/>
      <c r="Z71" s="51"/>
      <c r="AA71" s="51"/>
      <c r="AB71" s="51"/>
    </row>
    <row r="72" spans="2:28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61"/>
      <c r="Q72" s="329"/>
      <c r="R72" s="860"/>
      <c r="S72" s="261"/>
      <c r="T72" s="261"/>
      <c r="U72" s="51"/>
      <c r="V72" s="51"/>
      <c r="W72" s="51"/>
      <c r="X72" s="51"/>
      <c r="Y72" s="51"/>
      <c r="Z72" s="51"/>
      <c r="AA72" s="51"/>
      <c r="AB72" s="51"/>
    </row>
    <row r="73" spans="2:28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61"/>
      <c r="Q73" s="329"/>
      <c r="R73" s="860"/>
      <c r="S73" s="261"/>
      <c r="T73" s="261"/>
      <c r="U73" s="51"/>
      <c r="V73" s="51"/>
      <c r="W73" s="51"/>
      <c r="X73" s="51"/>
      <c r="Y73" s="51"/>
      <c r="Z73" s="51"/>
      <c r="AA73" s="51"/>
      <c r="AB73" s="51"/>
    </row>
    <row r="74" spans="2:28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2:28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2:28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2:28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2:28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2:28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119" spans="1:15">
      <c r="A119" s="1083" t="s">
        <v>1531</v>
      </c>
      <c r="B119" s="1083"/>
      <c r="C119" s="1083"/>
      <c r="D119" s="1083"/>
      <c r="G119" s="1082">
        <v>2014</v>
      </c>
      <c r="H119" s="1082"/>
      <c r="I119" s="1082"/>
      <c r="J119" s="1082">
        <v>2013</v>
      </c>
      <c r="K119" s="1082"/>
      <c r="L119" s="1082"/>
      <c r="M119" s="1082">
        <v>2012</v>
      </c>
      <c r="N119" s="1082"/>
      <c r="O119" s="1082"/>
    </row>
    <row r="120" spans="1:15" ht="29">
      <c r="A120" s="1038"/>
      <c r="B120" s="1044" t="s">
        <v>1530</v>
      </c>
      <c r="C120" s="1044" t="s">
        <v>1526</v>
      </c>
      <c r="D120" s="1044" t="s">
        <v>1527</v>
      </c>
      <c r="E120" s="1044" t="s">
        <v>1528</v>
      </c>
      <c r="G120" s="1040" t="s">
        <v>1526</v>
      </c>
      <c r="H120" s="1040" t="s">
        <v>1527</v>
      </c>
      <c r="I120" s="1040" t="s">
        <v>1528</v>
      </c>
      <c r="J120" s="1040" t="s">
        <v>1526</v>
      </c>
      <c r="K120" s="1040" t="s">
        <v>1527</v>
      </c>
      <c r="L120" s="1040" t="s">
        <v>1528</v>
      </c>
      <c r="M120" s="1040" t="s">
        <v>1526</v>
      </c>
      <c r="N120" s="1040" t="s">
        <v>1527</v>
      </c>
      <c r="O120" s="1040" t="s">
        <v>1528</v>
      </c>
    </row>
    <row r="121" spans="1:15">
      <c r="A121" s="1006" t="s">
        <v>528</v>
      </c>
      <c r="B121" s="1037">
        <f>N43</f>
        <v>489.11475322893756</v>
      </c>
      <c r="C121" s="1037">
        <v>10</v>
      </c>
      <c r="D121" s="1037">
        <f>B121-C121</f>
        <v>479.11475322893756</v>
      </c>
      <c r="E121" s="730">
        <f>1-(C121/D121)</f>
        <v>0.9791281735062296</v>
      </c>
      <c r="J121" s="1041">
        <v>1138</v>
      </c>
      <c r="K121" s="1041">
        <v>13248.68102046366</v>
      </c>
      <c r="L121" s="1042">
        <v>0.92089905945775086</v>
      </c>
      <c r="M121" s="1039">
        <v>972</v>
      </c>
      <c r="N121" s="1039">
        <v>634</v>
      </c>
      <c r="O121" s="1042">
        <f>N121/(M121+N121)</f>
        <v>0.39476961394769616</v>
      </c>
    </row>
    <row r="122" spans="1:15">
      <c r="A122" s="1006" t="s">
        <v>527</v>
      </c>
      <c r="B122" s="1037">
        <f t="shared" ref="B122:B125" si="22">N44</f>
        <v>3434.1766400631905</v>
      </c>
      <c r="C122" s="1037">
        <v>1200</v>
      </c>
      <c r="D122" s="1037">
        <f t="shared" ref="D122:D123" si="23">B122-C122</f>
        <v>2234.1766400631905</v>
      </c>
      <c r="E122" s="730">
        <f t="shared" ref="E122:E123" si="24">1-(C122/D122)</f>
        <v>0.46288938014943182</v>
      </c>
    </row>
    <row r="123" spans="1:15">
      <c r="A123" s="1006" t="s">
        <v>1529</v>
      </c>
      <c r="B123" s="1037">
        <f t="shared" si="22"/>
        <v>3923.2913932921279</v>
      </c>
      <c r="C123" s="1037">
        <f>SUM(C121:C122)</f>
        <v>1210</v>
      </c>
      <c r="D123" s="1037">
        <f t="shared" si="23"/>
        <v>2713.2913932921279</v>
      </c>
      <c r="E123" s="730">
        <f t="shared" si="24"/>
        <v>0.55404716095315276</v>
      </c>
    </row>
    <row r="124" spans="1:15">
      <c r="A124" s="1006" t="s">
        <v>562</v>
      </c>
      <c r="B124" s="1037">
        <f t="shared" si="22"/>
        <v>1841.4713998044003</v>
      </c>
      <c r="C124" s="1045"/>
      <c r="D124" s="1045"/>
      <c r="E124" s="1045"/>
    </row>
    <row r="125" spans="1:15">
      <c r="A125" s="1006" t="s">
        <v>566</v>
      </c>
      <c r="B125" s="1037">
        <f t="shared" si="22"/>
        <v>2081.8199934877275</v>
      </c>
      <c r="C125" s="1045"/>
      <c r="D125" s="1045"/>
      <c r="E125" s="1045"/>
    </row>
    <row r="127" spans="1:15">
      <c r="A127" s="1038"/>
      <c r="B127" s="1043">
        <v>2008</v>
      </c>
      <c r="C127" s="1043">
        <v>2009</v>
      </c>
      <c r="D127" s="1043">
        <v>2010</v>
      </c>
      <c r="E127" s="1043">
        <v>2011</v>
      </c>
      <c r="F127" s="1043">
        <v>2012</v>
      </c>
      <c r="G127" s="1043">
        <v>2013</v>
      </c>
      <c r="H127" s="1043">
        <v>2014</v>
      </c>
    </row>
    <row r="128" spans="1:15" ht="14.5">
      <c r="A128" s="1046" t="s">
        <v>566</v>
      </c>
      <c r="B128" s="50">
        <v>667</v>
      </c>
      <c r="C128" s="50">
        <v>1014</v>
      </c>
      <c r="D128" s="50">
        <v>1395</v>
      </c>
      <c r="E128" s="50">
        <v>223</v>
      </c>
      <c r="F128" s="50">
        <v>374</v>
      </c>
      <c r="G128" s="50">
        <v>6759</v>
      </c>
      <c r="H128" s="1027">
        <v>2081.8199934877275</v>
      </c>
      <c r="I128" s="1047">
        <f>SUM(B128:H128)</f>
        <v>12513.819993487727</v>
      </c>
    </row>
  </sheetData>
  <mergeCells count="10">
    <mergeCell ref="J119:L119"/>
    <mergeCell ref="A119:D119"/>
    <mergeCell ref="G119:I119"/>
    <mergeCell ref="M119:O119"/>
    <mergeCell ref="Q55:T55"/>
    <mergeCell ref="A1:N1"/>
    <mergeCell ref="B2:M2"/>
    <mergeCell ref="R16:T16"/>
    <mergeCell ref="W16:Y16"/>
    <mergeCell ref="Q1:T1"/>
  </mergeCells>
  <phoneticPr fontId="7" type="noConversion"/>
  <pageMargins left="0.75" right="0.75" top="1" bottom="1" header="0.5" footer="0.5"/>
  <pageSetup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Z65"/>
  <sheetViews>
    <sheetView topLeftCell="A46" workbookViewId="0">
      <selection activeCell="B22" sqref="B22"/>
    </sheetView>
  </sheetViews>
  <sheetFormatPr defaultRowHeight="14"/>
  <cols>
    <col min="1" max="1" width="8.36328125" customWidth="1"/>
    <col min="2" max="2" width="6.54296875" customWidth="1"/>
    <col min="3" max="7" width="7" customWidth="1"/>
    <col min="8" max="9" width="6.54296875" customWidth="1"/>
    <col min="10" max="11" width="5.54296875" customWidth="1"/>
    <col min="12" max="12" width="6" customWidth="1"/>
    <col min="13" max="14" width="5.54296875" customWidth="1"/>
    <col min="15" max="15" width="8" customWidth="1"/>
    <col min="16" max="16" width="7.6328125" customWidth="1"/>
  </cols>
  <sheetData>
    <row r="1" spans="1:26">
      <c r="A1" s="1086" t="s">
        <v>36</v>
      </c>
      <c r="B1" s="1086"/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N1" s="1086"/>
    </row>
    <row r="2" spans="1:26">
      <c r="B2" s="368">
        <v>1988</v>
      </c>
      <c r="C2" s="368">
        <v>1991</v>
      </c>
      <c r="D2" s="368">
        <v>1992</v>
      </c>
      <c r="E2" s="368">
        <v>1993</v>
      </c>
      <c r="F2" s="368">
        <v>1994</v>
      </c>
      <c r="G2" s="368">
        <v>1995</v>
      </c>
      <c r="H2" s="368">
        <v>1996</v>
      </c>
      <c r="I2" s="368">
        <v>1997</v>
      </c>
      <c r="J2" s="368">
        <v>1998</v>
      </c>
      <c r="K2" s="368">
        <v>1999</v>
      </c>
      <c r="L2" s="368">
        <v>2000</v>
      </c>
      <c r="M2" s="368">
        <v>2001</v>
      </c>
      <c r="N2" s="368">
        <v>2002</v>
      </c>
      <c r="O2" s="368">
        <v>2003</v>
      </c>
      <c r="P2" s="368">
        <v>2004</v>
      </c>
      <c r="Q2" s="368">
        <v>2005</v>
      </c>
      <c r="R2" s="368">
        <v>2006</v>
      </c>
      <c r="S2" s="368">
        <v>2007</v>
      </c>
      <c r="T2" s="368">
        <v>2008</v>
      </c>
      <c r="U2" s="368">
        <v>2009</v>
      </c>
      <c r="V2" s="368">
        <v>2010</v>
      </c>
      <c r="W2" s="368">
        <v>2011</v>
      </c>
      <c r="X2" s="368">
        <v>2012</v>
      </c>
      <c r="Y2" s="495">
        <v>2013</v>
      </c>
      <c r="Z2" s="495">
        <v>2014</v>
      </c>
    </row>
    <row r="3" spans="1:26">
      <c r="A3" s="38" t="s">
        <v>28</v>
      </c>
      <c r="B3">
        <v>166</v>
      </c>
      <c r="C3">
        <v>184.16</v>
      </c>
      <c r="D3">
        <v>162.26</v>
      </c>
      <c r="E3">
        <v>167.91</v>
      </c>
      <c r="F3">
        <v>87.03</v>
      </c>
      <c r="G3">
        <v>40.909999999999997</v>
      </c>
      <c r="H3" s="6">
        <v>29.44</v>
      </c>
      <c r="I3" s="6">
        <v>37.700000000000003</v>
      </c>
      <c r="J3">
        <v>36.6</v>
      </c>
      <c r="K3">
        <v>41.6</v>
      </c>
      <c r="L3">
        <v>60</v>
      </c>
      <c r="M3">
        <v>49.8</v>
      </c>
      <c r="N3">
        <v>50.2</v>
      </c>
      <c r="O3">
        <v>49.5</v>
      </c>
      <c r="P3">
        <v>31.9</v>
      </c>
      <c r="Q3">
        <v>39.200000000000003</v>
      </c>
      <c r="R3">
        <v>24</v>
      </c>
      <c r="S3">
        <v>30.7</v>
      </c>
      <c r="T3">
        <v>50.6</v>
      </c>
      <c r="U3">
        <v>34.799999999999997</v>
      </c>
      <c r="V3">
        <v>33.6</v>
      </c>
      <c r="W3">
        <v>40.799999999999997</v>
      </c>
      <c r="X3">
        <v>61.6</v>
      </c>
      <c r="Y3">
        <v>65.599999999999994</v>
      </c>
      <c r="Z3">
        <v>30.5</v>
      </c>
    </row>
    <row r="4" spans="1:26">
      <c r="A4" s="38" t="s">
        <v>29</v>
      </c>
      <c r="B4" s="6">
        <v>255.14285714285714</v>
      </c>
      <c r="C4">
        <v>349.27</v>
      </c>
      <c r="D4">
        <v>266.27</v>
      </c>
      <c r="E4">
        <v>442.5</v>
      </c>
      <c r="F4">
        <v>348.74</v>
      </c>
      <c r="G4">
        <v>492.7</v>
      </c>
      <c r="H4" s="6">
        <v>577.75</v>
      </c>
      <c r="I4" s="6">
        <v>393</v>
      </c>
      <c r="J4" s="39">
        <v>358</v>
      </c>
      <c r="K4" s="39">
        <v>402</v>
      </c>
      <c r="L4">
        <v>441</v>
      </c>
      <c r="M4">
        <v>387</v>
      </c>
      <c r="N4">
        <v>282</v>
      </c>
      <c r="O4">
        <v>266</v>
      </c>
      <c r="P4">
        <v>247</v>
      </c>
      <c r="Q4">
        <v>207</v>
      </c>
      <c r="R4">
        <v>153</v>
      </c>
      <c r="S4">
        <v>229</v>
      </c>
      <c r="T4">
        <v>232</v>
      </c>
      <c r="U4">
        <v>267</v>
      </c>
      <c r="V4">
        <v>254</v>
      </c>
      <c r="W4">
        <v>172</v>
      </c>
      <c r="X4">
        <v>134</v>
      </c>
      <c r="Y4">
        <v>153</v>
      </c>
      <c r="Z4">
        <v>291</v>
      </c>
    </row>
    <row r="5" spans="1:26">
      <c r="A5" s="38" t="s">
        <v>30</v>
      </c>
      <c r="B5" s="6">
        <v>7.4714285714285706</v>
      </c>
      <c r="C5">
        <v>21.22</v>
      </c>
      <c r="D5">
        <v>19.010000000000002</v>
      </c>
      <c r="E5">
        <v>8.9</v>
      </c>
      <c r="F5">
        <v>20.43</v>
      </c>
      <c r="G5">
        <v>5.09</v>
      </c>
      <c r="H5" s="6">
        <v>17.100000000000001</v>
      </c>
      <c r="I5" s="6">
        <v>8.1999999999999993</v>
      </c>
      <c r="J5">
        <v>4.3</v>
      </c>
      <c r="K5">
        <v>5.8</v>
      </c>
      <c r="L5">
        <v>14.1</v>
      </c>
      <c r="M5">
        <v>24.6</v>
      </c>
      <c r="N5">
        <v>15.4</v>
      </c>
      <c r="O5">
        <v>14.8</v>
      </c>
      <c r="P5">
        <v>6.6</v>
      </c>
      <c r="Q5">
        <v>15.5</v>
      </c>
      <c r="R5">
        <v>9.1</v>
      </c>
      <c r="S5">
        <v>9.3000000000000007</v>
      </c>
      <c r="T5">
        <v>17.3</v>
      </c>
      <c r="U5">
        <v>12.5</v>
      </c>
      <c r="V5">
        <v>10.6</v>
      </c>
      <c r="W5">
        <v>10.8</v>
      </c>
      <c r="X5">
        <v>14.9</v>
      </c>
      <c r="Y5">
        <v>14.6</v>
      </c>
      <c r="Z5">
        <v>5.3</v>
      </c>
    </row>
    <row r="6" spans="1:26">
      <c r="A6" s="38" t="s">
        <v>31</v>
      </c>
      <c r="B6">
        <v>14</v>
      </c>
      <c r="C6">
        <v>69.67</v>
      </c>
      <c r="D6">
        <v>65.67</v>
      </c>
      <c r="E6">
        <v>32</v>
      </c>
      <c r="F6">
        <v>69.5</v>
      </c>
      <c r="G6">
        <v>36.85</v>
      </c>
      <c r="H6" s="6">
        <v>97.3</v>
      </c>
      <c r="I6" s="6">
        <v>31.7</v>
      </c>
      <c r="J6">
        <v>41.3</v>
      </c>
      <c r="K6">
        <v>36.700000000000003</v>
      </c>
      <c r="L6">
        <v>104.9</v>
      </c>
      <c r="M6">
        <v>69.7</v>
      </c>
      <c r="N6">
        <v>43.7</v>
      </c>
      <c r="O6">
        <v>37.700000000000003</v>
      </c>
      <c r="P6">
        <v>15.2</v>
      </c>
      <c r="Q6">
        <v>75.5</v>
      </c>
      <c r="R6">
        <v>28.7</v>
      </c>
      <c r="S6">
        <v>50.8</v>
      </c>
      <c r="T6">
        <v>73.900000000000006</v>
      </c>
      <c r="U6">
        <v>80.400000000000006</v>
      </c>
      <c r="V6">
        <v>24.1</v>
      </c>
      <c r="W6">
        <v>17.399999999999999</v>
      </c>
      <c r="X6">
        <v>52.9</v>
      </c>
      <c r="Y6">
        <v>54.3</v>
      </c>
      <c r="Z6">
        <v>18.3</v>
      </c>
    </row>
    <row r="7" spans="1:26">
      <c r="A7" s="38" t="s">
        <v>26</v>
      </c>
      <c r="B7">
        <v>1.625</v>
      </c>
      <c r="C7">
        <v>2.17</v>
      </c>
      <c r="D7">
        <v>2.1</v>
      </c>
      <c r="E7">
        <v>2.84</v>
      </c>
      <c r="F7">
        <v>1.79</v>
      </c>
      <c r="G7">
        <v>2.14</v>
      </c>
      <c r="H7" s="6">
        <v>2.5125000000000002</v>
      </c>
      <c r="I7" s="6">
        <v>1.7</v>
      </c>
      <c r="J7">
        <v>1.8</v>
      </c>
      <c r="K7">
        <v>1.8</v>
      </c>
      <c r="L7">
        <v>2.4</v>
      </c>
      <c r="M7">
        <v>2.2999999999999998</v>
      </c>
      <c r="N7">
        <v>3</v>
      </c>
      <c r="O7">
        <v>1.7</v>
      </c>
      <c r="P7">
        <v>2.6</v>
      </c>
      <c r="Q7">
        <v>2.1</v>
      </c>
      <c r="R7">
        <v>2.4</v>
      </c>
      <c r="S7">
        <v>1.7</v>
      </c>
      <c r="T7">
        <v>2.4</v>
      </c>
      <c r="U7">
        <v>2.7</v>
      </c>
      <c r="V7">
        <v>1.7</v>
      </c>
      <c r="W7">
        <v>2.2000000000000002</v>
      </c>
      <c r="X7">
        <v>2.21</v>
      </c>
      <c r="Y7">
        <v>1.86</v>
      </c>
      <c r="Z7">
        <v>1.98</v>
      </c>
    </row>
    <row r="10" spans="1:26">
      <c r="A10" s="1086" t="s">
        <v>32</v>
      </c>
      <c r="B10" s="1086"/>
      <c r="C10" s="1086"/>
      <c r="D10" s="1086"/>
      <c r="E10" s="1086"/>
      <c r="F10" s="1086"/>
      <c r="G10" s="1086"/>
      <c r="H10" s="1086"/>
      <c r="I10" s="1086"/>
      <c r="J10" s="1086"/>
      <c r="K10" s="1086"/>
      <c r="L10" s="1086"/>
      <c r="M10" s="1086"/>
      <c r="N10" s="1086"/>
    </row>
    <row r="11" spans="1:26">
      <c r="C11" s="368">
        <v>1991</v>
      </c>
      <c r="D11" s="368">
        <v>1992</v>
      </c>
      <c r="E11" s="368">
        <v>1993</v>
      </c>
      <c r="F11" s="368">
        <v>1994</v>
      </c>
      <c r="G11" s="368">
        <v>1995</v>
      </c>
      <c r="H11" s="368">
        <v>1996</v>
      </c>
      <c r="I11" s="368">
        <v>1997</v>
      </c>
      <c r="J11" s="368">
        <v>1998</v>
      </c>
      <c r="K11" s="368">
        <v>1999</v>
      </c>
      <c r="L11" s="368">
        <v>2000</v>
      </c>
      <c r="M11" s="368">
        <v>2001</v>
      </c>
      <c r="N11" s="368">
        <v>2002</v>
      </c>
      <c r="O11" s="368">
        <v>2003</v>
      </c>
      <c r="P11" s="368">
        <v>2004</v>
      </c>
      <c r="Q11" s="368">
        <v>2005</v>
      </c>
      <c r="R11" s="368">
        <v>2006</v>
      </c>
      <c r="S11" s="368">
        <v>2007</v>
      </c>
      <c r="T11" s="368">
        <v>2008</v>
      </c>
      <c r="U11" s="368">
        <v>2009</v>
      </c>
      <c r="V11" s="368">
        <v>2010</v>
      </c>
      <c r="W11" s="368">
        <v>2011</v>
      </c>
      <c r="X11" s="368">
        <v>2012</v>
      </c>
      <c r="Y11" s="495">
        <v>2013</v>
      </c>
      <c r="Z11" s="749">
        <v>2014</v>
      </c>
    </row>
    <row r="12" spans="1:26">
      <c r="A12" s="38" t="s">
        <v>28</v>
      </c>
      <c r="C12">
        <v>191.83</v>
      </c>
      <c r="D12">
        <v>181.66</v>
      </c>
      <c r="E12">
        <v>206.9</v>
      </c>
      <c r="F12">
        <v>92.27</v>
      </c>
      <c r="G12">
        <v>58.4</v>
      </c>
      <c r="H12">
        <v>30.9</v>
      </c>
      <c r="I12">
        <v>39</v>
      </c>
      <c r="J12" s="6">
        <v>35</v>
      </c>
      <c r="K12" s="6">
        <v>46.4</v>
      </c>
      <c r="L12">
        <v>42.4</v>
      </c>
      <c r="M12">
        <v>62.2</v>
      </c>
      <c r="N12">
        <v>51</v>
      </c>
      <c r="O12">
        <v>62.4</v>
      </c>
      <c r="P12">
        <v>40.299999999999997</v>
      </c>
      <c r="Q12">
        <v>45.8</v>
      </c>
      <c r="R12">
        <v>25.5</v>
      </c>
      <c r="S12">
        <v>28.6</v>
      </c>
      <c r="T12">
        <v>61.4</v>
      </c>
      <c r="U12">
        <v>49.1</v>
      </c>
      <c r="V12">
        <v>38.799999999999997</v>
      </c>
      <c r="W12">
        <v>55.2</v>
      </c>
      <c r="X12">
        <v>97.2</v>
      </c>
      <c r="Y12">
        <v>111.7</v>
      </c>
      <c r="Z12">
        <v>44.7</v>
      </c>
    </row>
    <row r="13" spans="1:26">
      <c r="A13" s="38" t="s">
        <v>29</v>
      </c>
      <c r="C13">
        <v>234.14</v>
      </c>
      <c r="D13">
        <v>133.19999999999999</v>
      </c>
      <c r="E13">
        <v>198.57</v>
      </c>
      <c r="F13">
        <v>156.69999999999999</v>
      </c>
      <c r="G13">
        <v>284.52999999999997</v>
      </c>
      <c r="H13">
        <v>340.4</v>
      </c>
      <c r="I13">
        <v>302.89999999999998</v>
      </c>
      <c r="J13">
        <v>228</v>
      </c>
      <c r="K13">
        <v>201</v>
      </c>
      <c r="L13">
        <v>347</v>
      </c>
      <c r="M13">
        <v>208</v>
      </c>
      <c r="N13">
        <v>171</v>
      </c>
      <c r="O13">
        <v>121</v>
      </c>
      <c r="P13">
        <v>175</v>
      </c>
      <c r="Q13">
        <v>150</v>
      </c>
      <c r="R13">
        <v>102</v>
      </c>
      <c r="S13">
        <v>145</v>
      </c>
      <c r="T13">
        <v>79</v>
      </c>
      <c r="U13">
        <v>180</v>
      </c>
      <c r="V13">
        <v>112</v>
      </c>
      <c r="W13">
        <v>111</v>
      </c>
      <c r="X13">
        <v>32</v>
      </c>
      <c r="Y13">
        <v>103</v>
      </c>
      <c r="Z13">
        <v>172</v>
      </c>
    </row>
    <row r="14" spans="1:26">
      <c r="A14" s="38" t="s">
        <v>30</v>
      </c>
      <c r="C14">
        <v>3.99</v>
      </c>
      <c r="D14">
        <v>11.78</v>
      </c>
      <c r="E14">
        <v>14.4</v>
      </c>
      <c r="F14">
        <v>26.4</v>
      </c>
      <c r="G14">
        <v>10.96</v>
      </c>
      <c r="H14">
        <v>23.81</v>
      </c>
      <c r="I14">
        <v>6</v>
      </c>
      <c r="J14">
        <v>2.7</v>
      </c>
      <c r="K14">
        <v>3.1</v>
      </c>
      <c r="L14">
        <v>14.6</v>
      </c>
      <c r="M14">
        <v>23.5</v>
      </c>
      <c r="N14">
        <v>20.3</v>
      </c>
      <c r="O14">
        <v>18.5</v>
      </c>
      <c r="P14">
        <v>8.5</v>
      </c>
      <c r="Q14">
        <v>15.4</v>
      </c>
      <c r="R14">
        <v>13.2</v>
      </c>
      <c r="S14">
        <v>6.5</v>
      </c>
      <c r="T14">
        <v>25.8</v>
      </c>
      <c r="U14">
        <v>23.3</v>
      </c>
      <c r="V14">
        <v>15.2</v>
      </c>
      <c r="W14">
        <v>9</v>
      </c>
      <c r="X14">
        <v>25.1</v>
      </c>
      <c r="Y14">
        <v>26.4</v>
      </c>
      <c r="Z14">
        <v>8.3000000000000007</v>
      </c>
    </row>
    <row r="15" spans="1:26">
      <c r="A15" s="38" t="s">
        <v>31</v>
      </c>
      <c r="C15">
        <v>6.25</v>
      </c>
      <c r="D15">
        <v>26.18</v>
      </c>
      <c r="E15">
        <v>32</v>
      </c>
      <c r="F15">
        <v>69.5</v>
      </c>
      <c r="G15">
        <v>36.85</v>
      </c>
      <c r="H15">
        <v>91.4</v>
      </c>
      <c r="I15">
        <v>16.399999999999999</v>
      </c>
      <c r="J15">
        <v>5.8</v>
      </c>
      <c r="K15">
        <v>7.7</v>
      </c>
      <c r="L15">
        <v>95.9</v>
      </c>
      <c r="M15">
        <v>69.7</v>
      </c>
      <c r="N15">
        <v>43.7</v>
      </c>
      <c r="O15">
        <v>37.700000000000003</v>
      </c>
      <c r="P15">
        <v>15.2</v>
      </c>
      <c r="Q15">
        <v>75.5</v>
      </c>
      <c r="R15">
        <v>28.7</v>
      </c>
      <c r="S15">
        <v>20.7</v>
      </c>
      <c r="T15">
        <v>73.900000000000006</v>
      </c>
      <c r="U15">
        <v>80.400000000000006</v>
      </c>
      <c r="V15">
        <v>22.8</v>
      </c>
      <c r="W15">
        <v>17.399999999999999</v>
      </c>
      <c r="X15">
        <v>52.9</v>
      </c>
      <c r="Y15">
        <v>54.3</v>
      </c>
      <c r="Z15">
        <v>18.3</v>
      </c>
    </row>
    <row r="16" spans="1:26">
      <c r="A16" s="38" t="s">
        <v>26</v>
      </c>
      <c r="C16">
        <v>2.0299999999999998</v>
      </c>
      <c r="D16">
        <v>2.12</v>
      </c>
      <c r="E16">
        <v>2.23</v>
      </c>
      <c r="F16">
        <v>1.7</v>
      </c>
      <c r="G16">
        <v>1.24</v>
      </c>
      <c r="H16">
        <v>2.5329999999999999</v>
      </c>
      <c r="I16">
        <v>1.4</v>
      </c>
      <c r="J16">
        <v>1.7</v>
      </c>
      <c r="K16">
        <v>1.8</v>
      </c>
      <c r="L16">
        <v>2.31</v>
      </c>
      <c r="M16">
        <v>2.2999999999999998</v>
      </c>
      <c r="N16">
        <v>2.7</v>
      </c>
      <c r="O16">
        <v>1.6</v>
      </c>
      <c r="P16">
        <v>2</v>
      </c>
      <c r="Q16">
        <v>1.5</v>
      </c>
      <c r="R16">
        <v>2.4</v>
      </c>
      <c r="S16">
        <v>2.5</v>
      </c>
      <c r="T16">
        <v>1.5</v>
      </c>
      <c r="U16">
        <v>1.8</v>
      </c>
      <c r="V16">
        <v>1.6</v>
      </c>
      <c r="W16">
        <v>2.2000000000000002</v>
      </c>
      <c r="X16">
        <v>1.42</v>
      </c>
      <c r="Y16">
        <v>1.1399999999999999</v>
      </c>
      <c r="Z16">
        <v>1.33</v>
      </c>
    </row>
    <row r="18" spans="1:26">
      <c r="A18" s="1086" t="s">
        <v>37</v>
      </c>
      <c r="B18" s="1086"/>
      <c r="C18" s="1086"/>
      <c r="D18" s="1086"/>
      <c r="E18" s="1086"/>
      <c r="F18" s="1086"/>
      <c r="G18" s="1086"/>
      <c r="H18" s="1086"/>
      <c r="I18" s="1086"/>
      <c r="J18" s="1086"/>
      <c r="K18" s="1086"/>
      <c r="L18" s="1086"/>
      <c r="M18" s="1086"/>
      <c r="N18" s="1086"/>
    </row>
    <row r="19" spans="1:26">
      <c r="A19" s="40" t="s">
        <v>33</v>
      </c>
      <c r="B19" s="6">
        <f>LN(B7)</f>
        <v>0.48550781578170082</v>
      </c>
      <c r="C19" s="6">
        <f t="shared" ref="C19:R19" si="0">LN(C7)</f>
        <v>0.77472716755236815</v>
      </c>
      <c r="D19" s="6">
        <f t="shared" si="0"/>
        <v>0.74193734472937733</v>
      </c>
      <c r="E19" s="6">
        <f t="shared" si="0"/>
        <v>1.0438040521731147</v>
      </c>
      <c r="F19" s="6">
        <f t="shared" si="0"/>
        <v>0.58221561985266368</v>
      </c>
      <c r="G19" s="6">
        <f t="shared" si="0"/>
        <v>0.76080582903376015</v>
      </c>
      <c r="H19" s="6">
        <f t="shared" si="0"/>
        <v>0.92127827338519419</v>
      </c>
      <c r="I19" s="6">
        <f t="shared" si="0"/>
        <v>0.53062825106217038</v>
      </c>
      <c r="J19" s="6">
        <f t="shared" si="0"/>
        <v>0.58778666490211906</v>
      </c>
      <c r="K19" s="6">
        <f t="shared" si="0"/>
        <v>0.58778666490211906</v>
      </c>
      <c r="L19" s="6">
        <f t="shared" si="0"/>
        <v>0.87546873735389985</v>
      </c>
      <c r="M19" s="6">
        <f t="shared" si="0"/>
        <v>0.83290912293510388</v>
      </c>
      <c r="N19" s="6">
        <f t="shared" si="0"/>
        <v>1.0986122886681098</v>
      </c>
      <c r="O19" s="6">
        <f t="shared" si="0"/>
        <v>0.53062825106217038</v>
      </c>
      <c r="P19" s="6">
        <f t="shared" si="0"/>
        <v>0.95551144502743635</v>
      </c>
      <c r="Q19" s="6">
        <f t="shared" si="0"/>
        <v>0.74193734472937733</v>
      </c>
      <c r="R19" s="6">
        <f t="shared" si="0"/>
        <v>0.87546873735389985</v>
      </c>
      <c r="S19" s="6">
        <f t="shared" ref="S19:X19" si="1">LN(S7)</f>
        <v>0.53062825106217038</v>
      </c>
      <c r="T19" s="6">
        <f t="shared" si="1"/>
        <v>0.87546873735389985</v>
      </c>
      <c r="U19" s="6">
        <f t="shared" si="1"/>
        <v>0.99325177301028345</v>
      </c>
      <c r="V19" s="6">
        <f t="shared" si="1"/>
        <v>0.53062825106217038</v>
      </c>
      <c r="W19" s="6">
        <f t="shared" si="1"/>
        <v>0.78845736036427028</v>
      </c>
      <c r="X19" s="6">
        <f t="shared" si="1"/>
        <v>0.79299251552966143</v>
      </c>
      <c r="Y19" s="6">
        <f t="shared" ref="Y19:Z19" si="2">LN(Y7)</f>
        <v>0.62057648772510998</v>
      </c>
      <c r="Z19" s="6">
        <f t="shared" si="2"/>
        <v>0.68309684470644383</v>
      </c>
    </row>
    <row r="20" spans="1:26">
      <c r="A20" s="40"/>
      <c r="B20" s="6">
        <f>60-(14.41*B19)</f>
        <v>53.003832374585691</v>
      </c>
      <c r="C20" s="6">
        <f t="shared" ref="C20:R20" si="3">60-(14.41*C19)</f>
        <v>48.836181515570374</v>
      </c>
      <c r="D20" s="6">
        <f t="shared" si="3"/>
        <v>49.308682862449672</v>
      </c>
      <c r="E20" s="6">
        <f t="shared" si="3"/>
        <v>44.958783608185414</v>
      </c>
      <c r="F20" s="6">
        <f t="shared" si="3"/>
        <v>51.610272917923112</v>
      </c>
      <c r="G20" s="6">
        <f t="shared" si="3"/>
        <v>49.036788003623514</v>
      </c>
      <c r="H20" s="6">
        <f t="shared" si="3"/>
        <v>46.724380080519353</v>
      </c>
      <c r="I20" s="6">
        <f t="shared" si="3"/>
        <v>52.353646902194129</v>
      </c>
      <c r="J20" s="6">
        <f t="shared" si="3"/>
        <v>51.529994158760466</v>
      </c>
      <c r="K20" s="6">
        <f t="shared" si="3"/>
        <v>51.529994158760466</v>
      </c>
      <c r="L20" s="6">
        <f t="shared" si="3"/>
        <v>47.384495494730302</v>
      </c>
      <c r="M20" s="6">
        <f t="shared" si="3"/>
        <v>47.997779538505156</v>
      </c>
      <c r="N20" s="6">
        <f t="shared" si="3"/>
        <v>44.168996920292535</v>
      </c>
      <c r="O20" s="6">
        <f t="shared" si="3"/>
        <v>52.353646902194129</v>
      </c>
      <c r="P20" s="6">
        <f t="shared" si="3"/>
        <v>46.231080077154644</v>
      </c>
      <c r="Q20" s="6">
        <f t="shared" si="3"/>
        <v>49.308682862449672</v>
      </c>
      <c r="R20" s="6">
        <f t="shared" si="3"/>
        <v>47.384495494730302</v>
      </c>
      <c r="S20" s="6">
        <f t="shared" ref="S20:X20" si="4">60-(14.41*S19)</f>
        <v>52.353646902194129</v>
      </c>
      <c r="T20" s="6">
        <f t="shared" si="4"/>
        <v>47.384495494730302</v>
      </c>
      <c r="U20" s="6">
        <f t="shared" si="4"/>
        <v>45.687241950921816</v>
      </c>
      <c r="V20" s="6">
        <f t="shared" si="4"/>
        <v>52.353646902194129</v>
      </c>
      <c r="W20" s="6">
        <f t="shared" si="4"/>
        <v>48.638329437150865</v>
      </c>
      <c r="X20" s="6">
        <f t="shared" si="4"/>
        <v>48.57297785121758</v>
      </c>
      <c r="Y20" s="6">
        <f t="shared" ref="Y20:Z20" si="5">60-(14.41*Y19)</f>
        <v>51.057492811881161</v>
      </c>
      <c r="Z20" s="6">
        <f t="shared" si="5"/>
        <v>50.156574467780146</v>
      </c>
    </row>
    <row r="21" spans="1:26">
      <c r="A21" s="40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26">
      <c r="A22" s="40" t="s">
        <v>34</v>
      </c>
      <c r="B22" s="6">
        <f>LN(B5)</f>
        <v>2.0110862220155639</v>
      </c>
      <c r="C22" s="6">
        <f t="shared" ref="C22:R22" si="6">LN(C5)</f>
        <v>3.0549441331858369</v>
      </c>
      <c r="D22" s="6">
        <f t="shared" si="6"/>
        <v>2.9449651565003379</v>
      </c>
      <c r="E22" s="6">
        <f t="shared" si="6"/>
        <v>2.1860512767380942</v>
      </c>
      <c r="F22" s="6">
        <f t="shared" si="6"/>
        <v>3.0170044088295307</v>
      </c>
      <c r="G22" s="6">
        <f t="shared" si="6"/>
        <v>1.6272778305624314</v>
      </c>
      <c r="H22" s="6">
        <f t="shared" si="6"/>
        <v>2.8390784635086144</v>
      </c>
      <c r="I22" s="6">
        <f t="shared" si="6"/>
        <v>2.1041341542702074</v>
      </c>
      <c r="J22" s="6">
        <f t="shared" si="6"/>
        <v>1.4586150226995167</v>
      </c>
      <c r="K22" s="6">
        <f t="shared" si="6"/>
        <v>1.7578579175523736</v>
      </c>
      <c r="L22" s="6">
        <f t="shared" si="6"/>
        <v>2.6461747973841225</v>
      </c>
      <c r="M22" s="6">
        <f t="shared" si="6"/>
        <v>3.202746442938317</v>
      </c>
      <c r="N22" s="6">
        <f t="shared" si="6"/>
        <v>2.7343675094195836</v>
      </c>
      <c r="O22" s="6">
        <f t="shared" si="6"/>
        <v>2.6946271807700692</v>
      </c>
      <c r="P22" s="6">
        <f t="shared" si="6"/>
        <v>1.8870696490323797</v>
      </c>
      <c r="Q22" s="6">
        <f t="shared" si="6"/>
        <v>2.7408400239252009</v>
      </c>
      <c r="R22" s="6">
        <f t="shared" si="6"/>
        <v>2.2082744135228043</v>
      </c>
      <c r="S22" s="6">
        <f t="shared" ref="S22:X22" si="7">LN(S5)</f>
        <v>2.2300144001592104</v>
      </c>
      <c r="T22" s="6">
        <f t="shared" si="7"/>
        <v>2.8507065015037334</v>
      </c>
      <c r="U22" s="6">
        <f t="shared" si="7"/>
        <v>2.5257286443082556</v>
      </c>
      <c r="V22" s="6">
        <f t="shared" si="7"/>
        <v>2.3608540011180215</v>
      </c>
      <c r="W22" s="6">
        <f t="shared" si="7"/>
        <v>2.379546134130174</v>
      </c>
      <c r="X22" s="6">
        <f t="shared" si="7"/>
        <v>2.7013612129514133</v>
      </c>
      <c r="Y22" s="6">
        <f t="shared" ref="Y22:Z22" si="8">LN(Y5)</f>
        <v>2.6810215287142909</v>
      </c>
      <c r="Z22" s="6">
        <f t="shared" si="8"/>
        <v>1.6677068205580761</v>
      </c>
    </row>
    <row r="23" spans="1:26">
      <c r="A23" s="40"/>
      <c r="B23" s="6">
        <f>(9.81*B22)+30.6</f>
        <v>50.328755837972679</v>
      </c>
      <c r="C23" s="6">
        <f t="shared" ref="C23:R23" si="9">(9.81*C22)+30.6</f>
        <v>60.569001946553058</v>
      </c>
      <c r="D23" s="6">
        <f t="shared" si="9"/>
        <v>59.490108185268312</v>
      </c>
      <c r="E23" s="6">
        <f t="shared" si="9"/>
        <v>52.045163024800708</v>
      </c>
      <c r="F23" s="6">
        <f t="shared" si="9"/>
        <v>60.196813250617694</v>
      </c>
      <c r="G23" s="6">
        <f t="shared" si="9"/>
        <v>46.563595517817454</v>
      </c>
      <c r="H23" s="6">
        <f t="shared" si="9"/>
        <v>58.451359727019508</v>
      </c>
      <c r="I23" s="6">
        <f t="shared" si="9"/>
        <v>51.241556053390738</v>
      </c>
      <c r="J23" s="6">
        <f t="shared" si="9"/>
        <v>44.90901337268226</v>
      </c>
      <c r="K23" s="6">
        <f t="shared" si="9"/>
        <v>47.844586171188787</v>
      </c>
      <c r="L23" s="6">
        <f t="shared" si="9"/>
        <v>56.558974762338245</v>
      </c>
      <c r="M23" s="6">
        <f t="shared" si="9"/>
        <v>62.018942605224893</v>
      </c>
      <c r="N23" s="6">
        <f t="shared" si="9"/>
        <v>57.424145267406118</v>
      </c>
      <c r="O23" s="6">
        <f t="shared" si="9"/>
        <v>57.034292643354384</v>
      </c>
      <c r="P23" s="6">
        <f t="shared" si="9"/>
        <v>49.112153257007648</v>
      </c>
      <c r="Q23" s="6">
        <f t="shared" si="9"/>
        <v>57.487640634706224</v>
      </c>
      <c r="R23" s="6">
        <f t="shared" si="9"/>
        <v>52.263171996658713</v>
      </c>
      <c r="S23" s="6">
        <f t="shared" ref="S23:X23" si="10">(9.81*S22)+30.6</f>
        <v>52.47644126556186</v>
      </c>
      <c r="T23" s="6">
        <f t="shared" si="10"/>
        <v>58.565430779751622</v>
      </c>
      <c r="U23" s="6">
        <f t="shared" si="10"/>
        <v>55.377398000663987</v>
      </c>
      <c r="V23" s="6">
        <f t="shared" si="10"/>
        <v>53.759977750967792</v>
      </c>
      <c r="W23" s="6">
        <f t="shared" si="10"/>
        <v>53.943347575817015</v>
      </c>
      <c r="X23" s="6">
        <f t="shared" si="10"/>
        <v>57.100353499053369</v>
      </c>
      <c r="Y23" s="6">
        <f t="shared" ref="Y23:Z23" si="11">(9.81*Y22)+30.6</f>
        <v>56.900821196687197</v>
      </c>
      <c r="Z23" s="6">
        <f t="shared" si="11"/>
        <v>46.960203909674732</v>
      </c>
    </row>
    <row r="24" spans="1:26">
      <c r="A24" s="40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26">
      <c r="A25" s="40" t="s">
        <v>35</v>
      </c>
      <c r="B25" s="6">
        <f>LN(B3)</f>
        <v>5.1119877883565437</v>
      </c>
      <c r="C25" s="6">
        <f t="shared" ref="C25:R25" si="12">LN(C3)</f>
        <v>5.2158049449735726</v>
      </c>
      <c r="D25" s="6">
        <f t="shared" si="12"/>
        <v>5.0891999869669187</v>
      </c>
      <c r="E25" s="6">
        <f t="shared" si="12"/>
        <v>5.1234281215713775</v>
      </c>
      <c r="F25" s="6">
        <f t="shared" si="12"/>
        <v>4.4662528868014224</v>
      </c>
      <c r="G25" s="6">
        <f t="shared" si="12"/>
        <v>3.7113745319413072</v>
      </c>
      <c r="H25" s="6">
        <f t="shared" si="12"/>
        <v>3.3823542938606757</v>
      </c>
      <c r="I25" s="6">
        <f t="shared" si="12"/>
        <v>3.629660094453965</v>
      </c>
      <c r="J25" s="6">
        <f t="shared" si="12"/>
        <v>3.6000482404073204</v>
      </c>
      <c r="K25" s="6">
        <f t="shared" si="12"/>
        <v>3.7281001672672178</v>
      </c>
      <c r="L25" s="6">
        <f t="shared" si="12"/>
        <v>4.0943445622221004</v>
      </c>
      <c r="M25" s="6">
        <f t="shared" si="12"/>
        <v>3.9080149840306073</v>
      </c>
      <c r="N25" s="6">
        <f t="shared" si="12"/>
        <v>3.9160150266976834</v>
      </c>
      <c r="O25" s="6">
        <f t="shared" si="12"/>
        <v>3.9019726695746448</v>
      </c>
      <c r="P25" s="6">
        <f t="shared" si="12"/>
        <v>3.4626060097907989</v>
      </c>
      <c r="Q25" s="6">
        <f t="shared" si="12"/>
        <v>3.6686767467964168</v>
      </c>
      <c r="R25" s="6">
        <f t="shared" si="12"/>
        <v>3.1780538303479458</v>
      </c>
      <c r="S25" s="6">
        <f t="shared" ref="S25:X25" si="13">LN(S3)</f>
        <v>3.4242626545931514</v>
      </c>
      <c r="T25" s="6">
        <f t="shared" si="13"/>
        <v>3.9239515762934198</v>
      </c>
      <c r="U25" s="6">
        <f t="shared" si="13"/>
        <v>3.5496173867804286</v>
      </c>
      <c r="V25" s="6">
        <f t="shared" si="13"/>
        <v>3.5145260669691587</v>
      </c>
      <c r="W25" s="6">
        <f t="shared" si="13"/>
        <v>3.708682081410116</v>
      </c>
      <c r="X25" s="6">
        <f t="shared" si="13"/>
        <v>4.1206618705394744</v>
      </c>
      <c r="Y25" s="6">
        <f t="shared" ref="Y25:Z25" si="14">LN(Y3)</f>
        <v>4.1835756959500436</v>
      </c>
      <c r="Z25" s="6">
        <f t="shared" si="14"/>
        <v>3.417726683613366</v>
      </c>
    </row>
    <row r="26" spans="1:26">
      <c r="A26" s="40"/>
      <c r="B26" s="6">
        <f>+(14.42*B25)+4.15</f>
        <v>77.86486390810137</v>
      </c>
      <c r="C26" s="6">
        <f t="shared" ref="C26:R26" si="15">+(14.42*C25)+4.15</f>
        <v>79.361907306518916</v>
      </c>
      <c r="D26" s="6">
        <f t="shared" si="15"/>
        <v>77.53626381206297</v>
      </c>
      <c r="E26" s="6">
        <f t="shared" si="15"/>
        <v>78.029833513059273</v>
      </c>
      <c r="F26" s="6">
        <f t="shared" si="15"/>
        <v>68.55336662767651</v>
      </c>
      <c r="G26" s="6">
        <f t="shared" si="15"/>
        <v>57.668020750593648</v>
      </c>
      <c r="H26" s="6">
        <f t="shared" si="15"/>
        <v>52.923548917470939</v>
      </c>
      <c r="I26" s="6">
        <f t="shared" si="15"/>
        <v>56.48969856202617</v>
      </c>
      <c r="J26" s="6">
        <f t="shared" si="15"/>
        <v>56.062695626673559</v>
      </c>
      <c r="K26" s="6">
        <f t="shared" si="15"/>
        <v>57.909204411993279</v>
      </c>
      <c r="L26" s="6">
        <f t="shared" si="15"/>
        <v>63.190448587242685</v>
      </c>
      <c r="M26" s="6">
        <f t="shared" si="15"/>
        <v>60.503576069721355</v>
      </c>
      <c r="N26" s="6">
        <f t="shared" si="15"/>
        <v>60.618936684980596</v>
      </c>
      <c r="O26" s="6">
        <f t="shared" si="15"/>
        <v>60.416445895266378</v>
      </c>
      <c r="P26" s="6">
        <f t="shared" si="15"/>
        <v>54.080778661183317</v>
      </c>
      <c r="Q26" s="6">
        <f t="shared" si="15"/>
        <v>57.052318688804327</v>
      </c>
      <c r="R26" s="6">
        <f t="shared" si="15"/>
        <v>49.977536233617379</v>
      </c>
      <c r="S26" s="6">
        <f t="shared" ref="S26:X26" si="16">+(14.42*S25)+4.15</f>
        <v>53.527867479233244</v>
      </c>
      <c r="T26" s="6">
        <f t="shared" si="16"/>
        <v>60.733381730151109</v>
      </c>
      <c r="U26" s="6">
        <f t="shared" si="16"/>
        <v>55.335482717373779</v>
      </c>
      <c r="V26" s="6">
        <f t="shared" si="16"/>
        <v>54.829465885695264</v>
      </c>
      <c r="W26" s="6">
        <f t="shared" si="16"/>
        <v>57.629195613933874</v>
      </c>
      <c r="X26" s="6">
        <f t="shared" si="16"/>
        <v>63.569944173179216</v>
      </c>
      <c r="Y26" s="6">
        <f t="shared" ref="Y26:Z26" si="17">+(14.42*Y25)+4.15</f>
        <v>64.477161535599635</v>
      </c>
      <c r="Z26" s="6">
        <f t="shared" si="17"/>
        <v>53.433618777704737</v>
      </c>
    </row>
    <row r="27" spans="1:26">
      <c r="A27" s="40"/>
      <c r="B27" s="368">
        <v>1988</v>
      </c>
      <c r="C27" s="368">
        <v>1991</v>
      </c>
      <c r="D27" s="368">
        <v>1992</v>
      </c>
      <c r="E27" s="368">
        <v>1993</v>
      </c>
      <c r="F27" s="368">
        <v>1994</v>
      </c>
      <c r="G27" s="368">
        <v>1995</v>
      </c>
      <c r="H27" s="368">
        <v>1996</v>
      </c>
      <c r="I27" s="368">
        <v>1997</v>
      </c>
      <c r="J27" s="368">
        <v>1998</v>
      </c>
      <c r="K27" s="368">
        <v>1999</v>
      </c>
      <c r="L27" s="368">
        <v>2000</v>
      </c>
      <c r="M27" s="368">
        <v>2001</v>
      </c>
      <c r="N27" s="368">
        <v>2002</v>
      </c>
      <c r="O27" s="368">
        <v>2003</v>
      </c>
      <c r="P27" s="368">
        <v>2004</v>
      </c>
      <c r="Q27" s="368">
        <v>2005</v>
      </c>
      <c r="R27" s="368">
        <v>2006</v>
      </c>
      <c r="S27" s="368">
        <v>2007</v>
      </c>
      <c r="T27" s="368">
        <v>2008</v>
      </c>
      <c r="U27" s="368">
        <v>2009</v>
      </c>
      <c r="V27" s="368">
        <v>2010</v>
      </c>
      <c r="W27" s="368">
        <v>2011</v>
      </c>
      <c r="X27" s="368">
        <v>2012</v>
      </c>
      <c r="Y27" s="495">
        <v>2013</v>
      </c>
      <c r="Z27" s="749">
        <v>2014</v>
      </c>
    </row>
    <row r="28" spans="1:26">
      <c r="A28" s="6"/>
      <c r="B28" s="6">
        <f>AVERAGE(B20,B23,B26)</f>
        <v>60.39915070688658</v>
      </c>
      <c r="C28" s="6">
        <f t="shared" ref="C28:Z28" si="18">AVERAGE(C20,C23,C26)</f>
        <v>62.922363589547444</v>
      </c>
      <c r="D28" s="6">
        <f t="shared" si="18"/>
        <v>62.111684953260315</v>
      </c>
      <c r="E28" s="6">
        <f t="shared" si="18"/>
        <v>58.344593382015127</v>
      </c>
      <c r="F28" s="6">
        <f t="shared" si="18"/>
        <v>60.120150932072441</v>
      </c>
      <c r="G28" s="6">
        <f t="shared" si="18"/>
        <v>51.089468090678203</v>
      </c>
      <c r="H28" s="6">
        <f t="shared" si="18"/>
        <v>52.699762908336595</v>
      </c>
      <c r="I28" s="6">
        <f t="shared" si="18"/>
        <v>53.361633839203677</v>
      </c>
      <c r="J28" s="6">
        <f t="shared" si="18"/>
        <v>50.833901052705436</v>
      </c>
      <c r="K28" s="6">
        <f t="shared" si="18"/>
        <v>52.427928247314178</v>
      </c>
      <c r="L28" s="6">
        <f t="shared" si="18"/>
        <v>55.711306281437082</v>
      </c>
      <c r="M28" s="6">
        <f t="shared" si="18"/>
        <v>56.840099404483801</v>
      </c>
      <c r="N28" s="6">
        <f t="shared" si="18"/>
        <v>54.070692957559743</v>
      </c>
      <c r="O28" s="6">
        <f t="shared" si="18"/>
        <v>56.601461813604963</v>
      </c>
      <c r="P28" s="6">
        <f t="shared" si="18"/>
        <v>49.808003998448534</v>
      </c>
      <c r="Q28" s="6">
        <f t="shared" si="18"/>
        <v>54.616214061986739</v>
      </c>
      <c r="R28" s="6">
        <f t="shared" si="18"/>
        <v>49.875067908335467</v>
      </c>
      <c r="S28" s="6">
        <f t="shared" si="18"/>
        <v>52.785985215663082</v>
      </c>
      <c r="T28" s="6">
        <f t="shared" si="18"/>
        <v>55.561102668211014</v>
      </c>
      <c r="U28" s="6">
        <f t="shared" si="18"/>
        <v>52.133374222986525</v>
      </c>
      <c r="V28" s="6">
        <f t="shared" si="18"/>
        <v>53.647696846285726</v>
      </c>
      <c r="W28" s="6">
        <f t="shared" si="18"/>
        <v>53.403624208967244</v>
      </c>
      <c r="X28" s="6">
        <f t="shared" si="18"/>
        <v>56.414425174483391</v>
      </c>
      <c r="Y28" s="6">
        <f t="shared" si="18"/>
        <v>57.478491848055995</v>
      </c>
      <c r="Z28" s="6">
        <f t="shared" si="18"/>
        <v>50.183465718386536</v>
      </c>
    </row>
    <row r="29" spans="1:26">
      <c r="A29" s="1087" t="s">
        <v>38</v>
      </c>
      <c r="B29" s="1087"/>
      <c r="C29" s="1087"/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7"/>
    </row>
    <row r="30" spans="1:26">
      <c r="A30" s="40" t="s">
        <v>33</v>
      </c>
      <c r="B30" s="6"/>
      <c r="C30" s="6">
        <f>LN(C16)</f>
        <v>0.70803579305369591</v>
      </c>
      <c r="D30" s="6">
        <f t="shared" ref="D30:R30" si="19">LN(D16)</f>
        <v>0.75141608868392118</v>
      </c>
      <c r="E30" s="6">
        <f t="shared" si="19"/>
        <v>0.80200158547202738</v>
      </c>
      <c r="F30" s="6">
        <f t="shared" si="19"/>
        <v>0.53062825106217038</v>
      </c>
      <c r="G30" s="6">
        <f t="shared" si="19"/>
        <v>0.21511137961694549</v>
      </c>
      <c r="H30" s="6">
        <f t="shared" si="19"/>
        <v>0.9294043710195381</v>
      </c>
      <c r="I30" s="6">
        <f t="shared" si="19"/>
        <v>0.33647223662121289</v>
      </c>
      <c r="J30" s="6">
        <f t="shared" si="19"/>
        <v>0.53062825106217038</v>
      </c>
      <c r="K30" s="6">
        <f t="shared" si="19"/>
        <v>0.58778666490211906</v>
      </c>
      <c r="L30" s="6">
        <f t="shared" si="19"/>
        <v>0.83724752453370221</v>
      </c>
      <c r="M30" s="6">
        <f t="shared" si="19"/>
        <v>0.83290912293510388</v>
      </c>
      <c r="N30" s="6">
        <f t="shared" si="19"/>
        <v>0.99325177301028345</v>
      </c>
      <c r="O30" s="6">
        <f t="shared" si="19"/>
        <v>0.47000362924573563</v>
      </c>
      <c r="P30" s="6">
        <f t="shared" si="19"/>
        <v>0.69314718055994529</v>
      </c>
      <c r="Q30" s="6">
        <f t="shared" si="19"/>
        <v>0.40546510810816438</v>
      </c>
      <c r="R30" s="6">
        <f t="shared" si="19"/>
        <v>0.87546873735389985</v>
      </c>
      <c r="S30" s="6">
        <f t="shared" ref="S30:X30" si="20">LN(S16)</f>
        <v>0.91629073187415511</v>
      </c>
      <c r="T30" s="6">
        <f t="shared" si="20"/>
        <v>0.40546510810816438</v>
      </c>
      <c r="U30" s="6">
        <f t="shared" si="20"/>
        <v>0.58778666490211906</v>
      </c>
      <c r="V30" s="6">
        <f t="shared" si="20"/>
        <v>0.47000362924573563</v>
      </c>
      <c r="W30" s="6">
        <f t="shared" si="20"/>
        <v>0.78845736036427028</v>
      </c>
      <c r="X30" s="6">
        <f t="shared" si="20"/>
        <v>0.35065687161316933</v>
      </c>
      <c r="Y30" s="6">
        <f t="shared" ref="Y30:Z30" si="21">LN(Y16)</f>
        <v>0.131028262406404</v>
      </c>
      <c r="Z30" s="6">
        <f t="shared" si="21"/>
        <v>0.28517894223366247</v>
      </c>
    </row>
    <row r="31" spans="1:26">
      <c r="A31" s="40"/>
      <c r="B31" s="6"/>
      <c r="C31" s="6">
        <f t="shared" ref="C31:R31" si="22">60-(14.41*C30)</f>
        <v>49.797204222096241</v>
      </c>
      <c r="D31" s="6">
        <f t="shared" si="22"/>
        <v>49.172094162064695</v>
      </c>
      <c r="E31" s="6">
        <f t="shared" si="22"/>
        <v>48.443157153348082</v>
      </c>
      <c r="F31" s="6">
        <f t="shared" si="22"/>
        <v>52.353646902194129</v>
      </c>
      <c r="G31" s="6">
        <f t="shared" si="22"/>
        <v>56.900245019719819</v>
      </c>
      <c r="H31" s="6">
        <f t="shared" si="22"/>
        <v>46.607283013608452</v>
      </c>
      <c r="I31" s="6">
        <f t="shared" si="22"/>
        <v>55.151435070288322</v>
      </c>
      <c r="J31" s="6">
        <f t="shared" si="22"/>
        <v>52.353646902194129</v>
      </c>
      <c r="K31" s="6">
        <f t="shared" si="22"/>
        <v>51.529994158760466</v>
      </c>
      <c r="L31" s="6">
        <f t="shared" si="22"/>
        <v>47.935263171469352</v>
      </c>
      <c r="M31" s="6">
        <f t="shared" si="22"/>
        <v>47.997779538505156</v>
      </c>
      <c r="N31" s="6">
        <f t="shared" si="22"/>
        <v>45.687241950921816</v>
      </c>
      <c r="O31" s="6">
        <f t="shared" si="22"/>
        <v>53.227247702568953</v>
      </c>
      <c r="P31" s="6">
        <f t="shared" si="22"/>
        <v>50.011749128131186</v>
      </c>
      <c r="Q31" s="6">
        <f t="shared" si="22"/>
        <v>54.15724779216135</v>
      </c>
      <c r="R31" s="6">
        <f t="shared" si="22"/>
        <v>47.384495494730302</v>
      </c>
      <c r="S31" s="6">
        <f t="shared" ref="S31:X31" si="23">60-(14.41*S30)</f>
        <v>46.796250553693426</v>
      </c>
      <c r="T31" s="6">
        <f t="shared" si="23"/>
        <v>54.15724779216135</v>
      </c>
      <c r="U31" s="6">
        <f t="shared" si="23"/>
        <v>51.529994158760466</v>
      </c>
      <c r="V31" s="6">
        <f t="shared" si="23"/>
        <v>53.227247702568953</v>
      </c>
      <c r="W31" s="6">
        <f t="shared" si="23"/>
        <v>48.638329437150865</v>
      </c>
      <c r="X31" s="6">
        <f t="shared" si="23"/>
        <v>54.947034480054228</v>
      </c>
      <c r="Y31" s="6">
        <f t="shared" ref="Y31:Z31" si="24">60-(14.41*Y30)</f>
        <v>58.111882738723722</v>
      </c>
      <c r="Z31" s="6">
        <f t="shared" si="24"/>
        <v>55.89057144241292</v>
      </c>
    </row>
    <row r="32" spans="1:26">
      <c r="A32" s="40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26">
      <c r="A33" s="40" t="s">
        <v>34</v>
      </c>
      <c r="B33" s="6"/>
      <c r="C33" s="6">
        <f>LN(C14)</f>
        <v>1.3837912309017721</v>
      </c>
      <c r="D33" s="6">
        <f t="shared" ref="D33:R33" si="25">LN(D14)</f>
        <v>2.4664031782234406</v>
      </c>
      <c r="E33" s="6">
        <f t="shared" si="25"/>
        <v>2.6672282065819548</v>
      </c>
      <c r="F33" s="6">
        <f t="shared" si="25"/>
        <v>3.2733640101522705</v>
      </c>
      <c r="G33" s="6">
        <f t="shared" si="25"/>
        <v>2.3942522815198695</v>
      </c>
      <c r="H33" s="6">
        <f t="shared" si="25"/>
        <v>3.1701056604987712</v>
      </c>
      <c r="I33" s="6">
        <f t="shared" si="25"/>
        <v>1.791759469228055</v>
      </c>
      <c r="J33" s="6">
        <f t="shared" si="25"/>
        <v>0.99325177301028345</v>
      </c>
      <c r="K33" s="6">
        <f t="shared" si="25"/>
        <v>1.1314021114911006</v>
      </c>
      <c r="L33" s="6">
        <f t="shared" si="25"/>
        <v>2.6810215287142909</v>
      </c>
      <c r="M33" s="6">
        <f t="shared" si="25"/>
        <v>3.1570004211501135</v>
      </c>
      <c r="N33" s="6">
        <f t="shared" si="25"/>
        <v>3.0106208860477417</v>
      </c>
      <c r="O33" s="6">
        <f t="shared" si="25"/>
        <v>2.917770732084279</v>
      </c>
      <c r="P33" s="6">
        <f t="shared" si="25"/>
        <v>2.1400661634962708</v>
      </c>
      <c r="Q33" s="6">
        <f t="shared" si="25"/>
        <v>2.7343675094195836</v>
      </c>
      <c r="R33" s="6">
        <f t="shared" si="25"/>
        <v>2.5802168295923251</v>
      </c>
      <c r="S33" s="6">
        <f t="shared" ref="S33:X33" si="26">LN(S14)</f>
        <v>1.8718021769015913</v>
      </c>
      <c r="T33" s="6">
        <f t="shared" si="26"/>
        <v>3.2503744919275719</v>
      </c>
      <c r="U33" s="6">
        <f t="shared" si="26"/>
        <v>3.1484533605716547</v>
      </c>
      <c r="V33" s="6">
        <f t="shared" si="26"/>
        <v>2.7212954278522306</v>
      </c>
      <c r="W33" s="6">
        <f t="shared" si="26"/>
        <v>2.1972245773362196</v>
      </c>
      <c r="X33" s="6">
        <f t="shared" si="26"/>
        <v>3.2228678461377385</v>
      </c>
      <c r="Y33" s="6">
        <f t="shared" ref="Y33:Z33" si="27">LN(Y14)</f>
        <v>3.2733640101522705</v>
      </c>
      <c r="Z33" s="6">
        <f t="shared" si="27"/>
        <v>2.1162555148025524</v>
      </c>
    </row>
    <row r="34" spans="1:26">
      <c r="A34" s="40"/>
      <c r="B34" s="6"/>
      <c r="C34" s="6">
        <f t="shared" ref="C34:R34" si="28">(9.81*C33)+30.6</f>
        <v>44.174991975146384</v>
      </c>
      <c r="D34" s="6">
        <f t="shared" si="28"/>
        <v>54.795415178371954</v>
      </c>
      <c r="E34" s="6">
        <f t="shared" si="28"/>
        <v>56.76550870656898</v>
      </c>
      <c r="F34" s="6">
        <f t="shared" si="28"/>
        <v>62.711700939593776</v>
      </c>
      <c r="G34" s="6">
        <f t="shared" si="28"/>
        <v>54.087614881709925</v>
      </c>
      <c r="H34" s="6">
        <f t="shared" si="28"/>
        <v>61.698736529492948</v>
      </c>
      <c r="I34" s="6">
        <f t="shared" si="28"/>
        <v>48.177160393127224</v>
      </c>
      <c r="J34" s="6">
        <f t="shared" si="28"/>
        <v>40.34379989323088</v>
      </c>
      <c r="K34" s="6">
        <f t="shared" si="28"/>
        <v>41.699054713727698</v>
      </c>
      <c r="L34" s="6">
        <f t="shared" si="28"/>
        <v>56.900821196687197</v>
      </c>
      <c r="M34" s="6">
        <f t="shared" si="28"/>
        <v>61.570174131482617</v>
      </c>
      <c r="N34" s="6">
        <f t="shared" si="28"/>
        <v>60.134190892128345</v>
      </c>
      <c r="O34" s="6">
        <f t="shared" si="28"/>
        <v>59.223330881746776</v>
      </c>
      <c r="P34" s="6">
        <f t="shared" si="28"/>
        <v>51.594049063898417</v>
      </c>
      <c r="Q34" s="6">
        <f t="shared" si="28"/>
        <v>57.424145267406118</v>
      </c>
      <c r="R34" s="6">
        <f t="shared" si="28"/>
        <v>55.911927098300708</v>
      </c>
      <c r="S34" s="6">
        <f t="shared" ref="S34:X34" si="29">(9.81*S33)+30.6</f>
        <v>48.962379355404615</v>
      </c>
      <c r="T34" s="6">
        <f t="shared" si="29"/>
        <v>62.486173765809482</v>
      </c>
      <c r="U34" s="6">
        <f t="shared" si="29"/>
        <v>61.486327467207936</v>
      </c>
      <c r="V34" s="6">
        <f t="shared" si="29"/>
        <v>57.295908147230385</v>
      </c>
      <c r="W34" s="6">
        <f t="shared" si="29"/>
        <v>52.154773103668319</v>
      </c>
      <c r="X34" s="6">
        <f t="shared" si="29"/>
        <v>62.216333570611212</v>
      </c>
      <c r="Y34" s="6">
        <f t="shared" ref="Y34:Z34" si="30">(9.81*Y33)+30.6</f>
        <v>62.711700939593776</v>
      </c>
      <c r="Z34" s="6">
        <f t="shared" si="30"/>
        <v>51.360466600213044</v>
      </c>
    </row>
    <row r="35" spans="1:26">
      <c r="A35" s="4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26">
      <c r="A36" s="40" t="s">
        <v>35</v>
      </c>
      <c r="B36" s="6"/>
      <c r="C36" s="6">
        <f>LN(C12)</f>
        <v>5.2566095631482463</v>
      </c>
      <c r="D36" s="6">
        <f t="shared" ref="D36:P36" si="31">LN(D12)</f>
        <v>5.2021368080740675</v>
      </c>
      <c r="E36" s="6">
        <f t="shared" si="31"/>
        <v>5.3322355847514977</v>
      </c>
      <c r="F36" s="6">
        <f t="shared" si="31"/>
        <v>4.5247190615904644</v>
      </c>
      <c r="G36" s="6">
        <f t="shared" si="31"/>
        <v>4.0673158898341812</v>
      </c>
      <c r="H36" s="6">
        <f t="shared" si="31"/>
        <v>3.4307561839036995</v>
      </c>
      <c r="I36" s="6">
        <f t="shared" si="31"/>
        <v>3.6635616461296463</v>
      </c>
      <c r="J36" s="6">
        <f t="shared" si="31"/>
        <v>3.5553480614894135</v>
      </c>
      <c r="K36" s="6">
        <f t="shared" si="31"/>
        <v>3.8372994592322094</v>
      </c>
      <c r="L36" s="6">
        <f t="shared" si="31"/>
        <v>3.7471483622379123</v>
      </c>
      <c r="M36" s="6">
        <f t="shared" si="31"/>
        <v>4.1303549997451334</v>
      </c>
      <c r="N36" s="6">
        <f t="shared" si="31"/>
        <v>3.9318256327243257</v>
      </c>
      <c r="O36" s="6">
        <f t="shared" si="31"/>
        <v>4.133565275375382</v>
      </c>
      <c r="P36" s="6">
        <f t="shared" si="31"/>
        <v>3.6963514689526371</v>
      </c>
      <c r="Q36" s="6">
        <f t="shared" ref="Q36:W36" si="32">LN(Q12)</f>
        <v>3.824284091120139</v>
      </c>
      <c r="R36" s="6">
        <f t="shared" si="32"/>
        <v>3.2386784521643803</v>
      </c>
      <c r="S36" s="6">
        <f t="shared" si="32"/>
        <v>3.3534067178258069</v>
      </c>
      <c r="T36" s="6">
        <f t="shared" si="32"/>
        <v>4.1174098351530963</v>
      </c>
      <c r="U36" s="6">
        <f t="shared" si="32"/>
        <v>3.8938590348004749</v>
      </c>
      <c r="V36" s="6">
        <f t="shared" si="32"/>
        <v>3.6584202466292277</v>
      </c>
      <c r="W36" s="6">
        <f t="shared" si="32"/>
        <v>4.01096295328305</v>
      </c>
      <c r="X36" s="6">
        <f>LN(X12)</f>
        <v>4.5767707114663931</v>
      </c>
      <c r="Y36" s="6">
        <f>LN(Y12)</f>
        <v>4.715816706075155</v>
      </c>
      <c r="Z36" s="6">
        <f>LN(Z12)</f>
        <v>3.7999735016195233</v>
      </c>
    </row>
    <row r="37" spans="1:26">
      <c r="A37" s="40"/>
      <c r="B37" s="6"/>
      <c r="C37" s="6">
        <f t="shared" ref="C37:R37" si="33">+(14.42*C36)+4.15</f>
        <v>79.950309900597716</v>
      </c>
      <c r="D37" s="6">
        <f t="shared" si="33"/>
        <v>79.164812772428064</v>
      </c>
      <c r="E37" s="6">
        <f t="shared" si="33"/>
        <v>81.040837132116607</v>
      </c>
      <c r="F37" s="6">
        <f t="shared" si="33"/>
        <v>69.396448868134499</v>
      </c>
      <c r="G37" s="6">
        <f t="shared" si="33"/>
        <v>62.800695131408894</v>
      </c>
      <c r="H37" s="6">
        <f t="shared" si="33"/>
        <v>53.621504171891345</v>
      </c>
      <c r="I37" s="6">
        <f t="shared" si="33"/>
        <v>56.978558937189497</v>
      </c>
      <c r="J37" s="6">
        <f t="shared" si="33"/>
        <v>55.41811904667734</v>
      </c>
      <c r="K37" s="6">
        <f t="shared" si="33"/>
        <v>59.483858202128459</v>
      </c>
      <c r="L37" s="6">
        <f t="shared" si="33"/>
        <v>58.183879383470696</v>
      </c>
      <c r="M37" s="6">
        <f t="shared" si="33"/>
        <v>63.709719096324825</v>
      </c>
      <c r="N37" s="6">
        <f t="shared" si="33"/>
        <v>60.846925623884772</v>
      </c>
      <c r="O37" s="6">
        <f t="shared" si="33"/>
        <v>63.756011270913007</v>
      </c>
      <c r="P37" s="6">
        <f t="shared" si="33"/>
        <v>57.451388182297023</v>
      </c>
      <c r="Q37" s="6">
        <f t="shared" si="33"/>
        <v>59.296176593952403</v>
      </c>
      <c r="R37" s="6">
        <f t="shared" si="33"/>
        <v>50.851743280210364</v>
      </c>
      <c r="S37" s="6">
        <f t="shared" ref="S37:X37" si="34">+(14.42*S36)+4.15</f>
        <v>52.506124871048137</v>
      </c>
      <c r="T37" s="6">
        <f t="shared" si="34"/>
        <v>63.523049822907645</v>
      </c>
      <c r="U37" s="6">
        <f t="shared" si="34"/>
        <v>60.299447281822843</v>
      </c>
      <c r="V37" s="6">
        <f t="shared" si="34"/>
        <v>56.904419956393461</v>
      </c>
      <c r="W37" s="6">
        <f t="shared" si="34"/>
        <v>61.988085786341578</v>
      </c>
      <c r="X37" s="6">
        <f t="shared" si="34"/>
        <v>70.147033659345396</v>
      </c>
      <c r="Y37" s="6">
        <f t="shared" ref="Y37:Z37" si="35">+(14.42*Y36)+4.15</f>
        <v>72.152076901603735</v>
      </c>
      <c r="Z37" s="6">
        <f t="shared" si="35"/>
        <v>58.945617893353521</v>
      </c>
    </row>
    <row r="38" spans="1:26">
      <c r="A38" s="38"/>
      <c r="B38" s="38"/>
      <c r="C38" s="368">
        <v>1991</v>
      </c>
      <c r="D38" s="368">
        <v>1992</v>
      </c>
      <c r="E38" s="368">
        <v>1993</v>
      </c>
      <c r="F38" s="368">
        <v>1994</v>
      </c>
      <c r="G38" s="368">
        <v>1995</v>
      </c>
      <c r="H38" s="368">
        <v>1996</v>
      </c>
      <c r="I38" s="368">
        <v>1997</v>
      </c>
      <c r="J38" s="368">
        <v>1998</v>
      </c>
      <c r="K38" s="368">
        <v>1999</v>
      </c>
      <c r="L38" s="368">
        <v>2000</v>
      </c>
      <c r="M38" s="368">
        <v>2001</v>
      </c>
      <c r="N38" s="368">
        <v>2002</v>
      </c>
      <c r="O38" s="368">
        <v>2003</v>
      </c>
      <c r="P38" s="368">
        <v>2004</v>
      </c>
      <c r="Q38" s="368">
        <v>2005</v>
      </c>
      <c r="R38" s="368">
        <v>2006</v>
      </c>
      <c r="S38" s="368">
        <v>2007</v>
      </c>
      <c r="T38" s="368">
        <v>2008</v>
      </c>
      <c r="U38" s="368">
        <v>2009</v>
      </c>
      <c r="V38" s="368">
        <v>2010</v>
      </c>
      <c r="W38" s="368">
        <v>2011</v>
      </c>
      <c r="X38" s="368">
        <v>2012</v>
      </c>
      <c r="Y38" s="495">
        <v>2013</v>
      </c>
      <c r="Z38" s="749">
        <v>2014</v>
      </c>
    </row>
    <row r="39" spans="1:26">
      <c r="C39">
        <f>AVERAGE(C37,C31,C34)</f>
        <v>57.974168699280114</v>
      </c>
      <c r="D39" s="774">
        <f t="shared" ref="D39:Z39" si="36">AVERAGE(D37,D31,D34)</f>
        <v>61.044107370954897</v>
      </c>
      <c r="E39" s="774">
        <f t="shared" si="36"/>
        <v>62.083167664011228</v>
      </c>
      <c r="F39" s="774">
        <f t="shared" si="36"/>
        <v>61.487265569974134</v>
      </c>
      <c r="G39" s="774">
        <f t="shared" si="36"/>
        <v>57.92951834427955</v>
      </c>
      <c r="H39" s="774">
        <f t="shared" si="36"/>
        <v>53.975841238330908</v>
      </c>
      <c r="I39" s="774">
        <f t="shared" si="36"/>
        <v>53.435718133535012</v>
      </c>
      <c r="J39" s="774">
        <f t="shared" si="36"/>
        <v>49.371855280700778</v>
      </c>
      <c r="K39" s="774">
        <f t="shared" si="36"/>
        <v>50.904302358205541</v>
      </c>
      <c r="L39" s="774">
        <f t="shared" si="36"/>
        <v>54.339987917209079</v>
      </c>
      <c r="M39" s="774">
        <f t="shared" si="36"/>
        <v>57.759224255437537</v>
      </c>
      <c r="N39" s="774">
        <f t="shared" si="36"/>
        <v>55.556119488978311</v>
      </c>
      <c r="O39" s="774">
        <f t="shared" si="36"/>
        <v>58.735529951742912</v>
      </c>
      <c r="P39" s="774">
        <f t="shared" si="36"/>
        <v>53.019062124775537</v>
      </c>
      <c r="Q39" s="774">
        <f t="shared" si="36"/>
        <v>56.959189884506621</v>
      </c>
      <c r="R39" s="774">
        <f t="shared" si="36"/>
        <v>51.382721957747123</v>
      </c>
      <c r="S39" s="774">
        <f t="shared" si="36"/>
        <v>49.42158492671539</v>
      </c>
      <c r="T39" s="774">
        <f t="shared" si="36"/>
        <v>60.055490460292823</v>
      </c>
      <c r="U39" s="774">
        <f t="shared" si="36"/>
        <v>57.771922969263748</v>
      </c>
      <c r="V39" s="774">
        <f t="shared" si="36"/>
        <v>55.8091919353976</v>
      </c>
      <c r="W39" s="774">
        <f t="shared" si="36"/>
        <v>54.26039610905358</v>
      </c>
      <c r="X39" s="774">
        <f t="shared" si="36"/>
        <v>62.436800570003612</v>
      </c>
      <c r="Y39" s="774">
        <f t="shared" si="36"/>
        <v>64.325220193307089</v>
      </c>
      <c r="Z39" s="774">
        <f t="shared" si="36"/>
        <v>55.398885311993162</v>
      </c>
    </row>
    <row r="42" spans="1:26" ht="26">
      <c r="Z42" s="861" t="s">
        <v>111</v>
      </c>
    </row>
    <row r="43" spans="1:26" ht="39">
      <c r="Z43" s="861" t="s">
        <v>67</v>
      </c>
    </row>
    <row r="44" spans="1:26">
      <c r="Z44" s="861" t="s">
        <v>109</v>
      </c>
    </row>
    <row r="60" spans="1:3" ht="20.399999999999999" customHeight="1">
      <c r="A60" s="59" t="s">
        <v>139</v>
      </c>
      <c r="B60" s="1085" t="s">
        <v>140</v>
      </c>
      <c r="C60" s="1085"/>
    </row>
    <row r="61" spans="1:3">
      <c r="A61" s="59" t="s">
        <v>56</v>
      </c>
      <c r="B61" s="1085" t="s">
        <v>141</v>
      </c>
      <c r="C61" s="1085"/>
    </row>
    <row r="62" spans="1:3" ht="20.399999999999999" customHeight="1">
      <c r="A62" s="59" t="s">
        <v>98</v>
      </c>
      <c r="B62" s="1085" t="s">
        <v>99</v>
      </c>
      <c r="C62" s="1085"/>
    </row>
    <row r="63" spans="1:3" ht="20.399999999999999" customHeight="1">
      <c r="A63" s="59" t="s">
        <v>58</v>
      </c>
      <c r="B63" s="1085" t="s">
        <v>59</v>
      </c>
      <c r="C63" s="1085"/>
    </row>
    <row r="64" spans="1:3" ht="20.399999999999999" customHeight="1">
      <c r="A64" s="59" t="s">
        <v>96</v>
      </c>
      <c r="B64" s="1085" t="s">
        <v>97</v>
      </c>
      <c r="C64" s="1085"/>
    </row>
    <row r="65" spans="1:3" ht="20.399999999999999" customHeight="1">
      <c r="A65" s="59" t="s">
        <v>142</v>
      </c>
      <c r="B65" s="1085" t="s">
        <v>84</v>
      </c>
      <c r="C65" s="1085"/>
    </row>
  </sheetData>
  <mergeCells count="10">
    <mergeCell ref="A1:N1"/>
    <mergeCell ref="A10:N10"/>
    <mergeCell ref="A18:N18"/>
    <mergeCell ref="A29:N29"/>
    <mergeCell ref="B60:C60"/>
    <mergeCell ref="B61:C61"/>
    <mergeCell ref="B62:C62"/>
    <mergeCell ref="B63:C63"/>
    <mergeCell ref="B64:C64"/>
    <mergeCell ref="B65:C65"/>
  </mergeCells>
  <phoneticPr fontId="7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Z90"/>
  <sheetViews>
    <sheetView topLeftCell="U57" workbookViewId="0">
      <selection activeCell="AR57" sqref="AR57:AS58"/>
    </sheetView>
  </sheetViews>
  <sheetFormatPr defaultRowHeight="14"/>
  <cols>
    <col min="1" max="1" width="8.1796875" bestFit="1" customWidth="1"/>
    <col min="2" max="2" width="5.54296875" customWidth="1"/>
    <col min="3" max="6" width="5.54296875" bestFit="1" customWidth="1"/>
    <col min="7" max="7" width="7.08984375" customWidth="1"/>
    <col min="8" max="14" width="5.54296875" bestFit="1" customWidth="1"/>
    <col min="15" max="26" width="5.54296875" customWidth="1"/>
    <col min="27" max="27" width="4.08984375" bestFit="1" customWidth="1"/>
    <col min="28" max="28" width="6.54296875" customWidth="1"/>
    <col min="29" max="29" width="7.1796875" bestFit="1" customWidth="1"/>
    <col min="30" max="32" width="6.54296875" customWidth="1"/>
    <col min="33" max="33" width="7.1796875" bestFit="1" customWidth="1"/>
    <col min="34" max="38" width="6.54296875" customWidth="1"/>
    <col min="39" max="39" width="7.1796875" bestFit="1" customWidth="1"/>
    <col min="40" max="40" width="6.54296875" customWidth="1"/>
    <col min="41" max="41" width="7.1796875" bestFit="1" customWidth="1"/>
    <col min="42" max="42" width="6.54296875" bestFit="1" customWidth="1"/>
    <col min="43" max="43" width="7.1796875" bestFit="1" customWidth="1"/>
    <col min="44" max="46" width="5.54296875" bestFit="1" customWidth="1"/>
    <col min="47" max="47" width="6.54296875" bestFit="1" customWidth="1"/>
    <col min="48" max="50" width="5.54296875" bestFit="1" customWidth="1"/>
    <col min="51" max="51" width="7.1796875" bestFit="1" customWidth="1"/>
    <col min="52" max="52" width="6.54296875" bestFit="1" customWidth="1"/>
    <col min="53" max="53" width="24.453125" bestFit="1" customWidth="1"/>
  </cols>
  <sheetData>
    <row r="1" spans="1:52">
      <c r="AA1" s="1089" t="s">
        <v>45</v>
      </c>
      <c r="AB1" s="1089"/>
      <c r="AC1" s="1089"/>
      <c r="AD1" s="1089"/>
      <c r="AE1" s="1089"/>
      <c r="AF1" s="1089"/>
      <c r="AG1" s="1089"/>
      <c r="AH1" s="1089"/>
      <c r="AI1" s="1089"/>
      <c r="AJ1" s="1089"/>
      <c r="AK1" s="1089"/>
      <c r="AL1" s="1089"/>
      <c r="AM1" s="1089"/>
      <c r="AN1" s="1089"/>
    </row>
    <row r="2" spans="1:52">
      <c r="A2" s="1089" t="s">
        <v>36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61"/>
      <c r="P2" s="161"/>
      <c r="Q2" s="161"/>
      <c r="R2" s="161"/>
      <c r="S2" s="161"/>
      <c r="T2" s="161"/>
      <c r="U2" s="161"/>
      <c r="V2" s="161"/>
      <c r="W2" s="256"/>
      <c r="X2" s="282"/>
      <c r="Y2" s="489"/>
      <c r="Z2" s="256"/>
      <c r="AA2" s="38"/>
      <c r="AB2" s="368">
        <v>1988</v>
      </c>
      <c r="AC2" s="368">
        <v>1991</v>
      </c>
      <c r="AD2" s="368">
        <v>1992</v>
      </c>
      <c r="AE2" s="368">
        <v>1993</v>
      </c>
      <c r="AF2" s="368">
        <v>1994</v>
      </c>
      <c r="AG2" s="368">
        <v>1995</v>
      </c>
      <c r="AH2" s="368">
        <v>1996</v>
      </c>
      <c r="AI2" s="368">
        <v>1997</v>
      </c>
      <c r="AJ2" s="368">
        <v>1998</v>
      </c>
      <c r="AK2" s="368">
        <v>1999</v>
      </c>
      <c r="AL2" s="368">
        <v>2000</v>
      </c>
      <c r="AM2" s="368">
        <v>2001</v>
      </c>
      <c r="AN2" s="368">
        <v>2002</v>
      </c>
      <c r="AO2" s="368">
        <v>2003</v>
      </c>
      <c r="AP2" s="368">
        <v>2004</v>
      </c>
      <c r="AQ2" s="368">
        <v>2005</v>
      </c>
      <c r="AR2" s="368">
        <v>2006</v>
      </c>
      <c r="AS2" s="368">
        <v>2007</v>
      </c>
      <c r="AT2" s="368">
        <v>2008</v>
      </c>
      <c r="AU2" s="368">
        <v>2009</v>
      </c>
      <c r="AV2" s="368">
        <v>2010</v>
      </c>
      <c r="AW2" s="368">
        <v>2011</v>
      </c>
      <c r="AX2" s="368">
        <v>2012</v>
      </c>
      <c r="AY2" s="495">
        <v>2013</v>
      </c>
      <c r="AZ2" s="749">
        <v>2014</v>
      </c>
    </row>
    <row r="3" spans="1:52" ht="15.5">
      <c r="A3" s="38"/>
      <c r="B3" s="368">
        <v>1988</v>
      </c>
      <c r="C3" s="368">
        <v>1991</v>
      </c>
      <c r="D3" s="368">
        <v>1992</v>
      </c>
      <c r="E3" s="368">
        <v>1993</v>
      </c>
      <c r="F3" s="368">
        <v>1994</v>
      </c>
      <c r="G3" s="368">
        <v>1995</v>
      </c>
      <c r="H3" s="368">
        <v>1996</v>
      </c>
      <c r="I3" s="368">
        <v>1997</v>
      </c>
      <c r="J3" s="368">
        <v>1998</v>
      </c>
      <c r="K3" s="368">
        <v>1999</v>
      </c>
      <c r="L3" s="368">
        <v>2000</v>
      </c>
      <c r="M3" s="368">
        <v>2001</v>
      </c>
      <c r="N3" s="368">
        <v>2002</v>
      </c>
      <c r="O3" s="368">
        <v>2003</v>
      </c>
      <c r="P3" s="368">
        <v>2004</v>
      </c>
      <c r="Q3" s="368">
        <v>2005</v>
      </c>
      <c r="R3" s="368">
        <v>2006</v>
      </c>
      <c r="S3" s="368">
        <v>2007</v>
      </c>
      <c r="T3" s="368">
        <v>2008</v>
      </c>
      <c r="U3" s="368">
        <v>2009</v>
      </c>
      <c r="V3" s="368">
        <v>2010</v>
      </c>
      <c r="W3" s="368">
        <v>2011</v>
      </c>
      <c r="X3" s="368">
        <v>2012</v>
      </c>
      <c r="Y3" s="368">
        <v>2013</v>
      </c>
      <c r="Z3" s="749">
        <v>2014</v>
      </c>
      <c r="AA3" s="41" t="s">
        <v>39</v>
      </c>
      <c r="AB3" s="6">
        <f t="shared" ref="AB3:AQ3" si="0">LN(B6)</f>
        <v>2.0110862220155639</v>
      </c>
      <c r="AC3" s="6">
        <f t="shared" si="0"/>
        <v>3.0549441331858369</v>
      </c>
      <c r="AD3" s="6">
        <f t="shared" si="0"/>
        <v>2.9449651565003379</v>
      </c>
      <c r="AE3" s="6">
        <f t="shared" si="0"/>
        <v>2.1860512767380942</v>
      </c>
      <c r="AF3" s="6">
        <f t="shared" si="0"/>
        <v>3.0170044088295307</v>
      </c>
      <c r="AG3" s="6">
        <f t="shared" si="0"/>
        <v>1.6272778305624314</v>
      </c>
      <c r="AH3" s="6">
        <f t="shared" si="0"/>
        <v>2.8390784635086144</v>
      </c>
      <c r="AI3" s="6">
        <f t="shared" si="0"/>
        <v>2.1041341542702074</v>
      </c>
      <c r="AJ3" s="6">
        <f t="shared" si="0"/>
        <v>1.4586150226995167</v>
      </c>
      <c r="AK3" s="6">
        <f t="shared" si="0"/>
        <v>1.7578579175523736</v>
      </c>
      <c r="AL3" s="6">
        <f t="shared" si="0"/>
        <v>2.6461747973841225</v>
      </c>
      <c r="AM3" s="6">
        <f t="shared" si="0"/>
        <v>3.202746442938317</v>
      </c>
      <c r="AN3" s="6">
        <f t="shared" si="0"/>
        <v>2.7343675094195836</v>
      </c>
      <c r="AO3" s="6">
        <f t="shared" si="0"/>
        <v>2.6946271807700692</v>
      </c>
      <c r="AP3" s="6">
        <f t="shared" si="0"/>
        <v>1.8870696490323797</v>
      </c>
      <c r="AQ3" s="6">
        <f t="shared" si="0"/>
        <v>2.7343675094195836</v>
      </c>
      <c r="AR3" s="6">
        <f t="shared" ref="AR3:AZ3" si="1">LN(R6)</f>
        <v>2.2082744135228043</v>
      </c>
      <c r="AS3" s="6">
        <f t="shared" si="1"/>
        <v>2.2300144001592104</v>
      </c>
      <c r="AT3" s="6">
        <f t="shared" si="1"/>
        <v>2.8507065015037334</v>
      </c>
      <c r="AU3" s="6">
        <f t="shared" si="1"/>
        <v>2.5257286443082556</v>
      </c>
      <c r="AV3" s="6">
        <f t="shared" si="1"/>
        <v>2.3608540011180215</v>
      </c>
      <c r="AW3" s="6">
        <f t="shared" si="1"/>
        <v>2.379546134130174</v>
      </c>
      <c r="AX3" s="6">
        <f t="shared" si="1"/>
        <v>2.7013612129514133</v>
      </c>
      <c r="AY3" s="6">
        <f t="shared" si="1"/>
        <v>2.6810215287142909</v>
      </c>
      <c r="AZ3" s="6">
        <f t="shared" si="1"/>
        <v>1.6677068205580761</v>
      </c>
    </row>
    <row r="4" spans="1:52" ht="15.5">
      <c r="A4" s="38" t="s">
        <v>28</v>
      </c>
      <c r="B4" s="3">
        <v>166</v>
      </c>
      <c r="C4" s="3">
        <v>184.16</v>
      </c>
      <c r="D4" s="3">
        <v>162.26</v>
      </c>
      <c r="E4" s="3">
        <v>167.91</v>
      </c>
      <c r="F4" s="3">
        <v>87.03</v>
      </c>
      <c r="G4" s="3">
        <v>40.909999999999997</v>
      </c>
      <c r="H4" s="3">
        <v>29.44</v>
      </c>
      <c r="I4" s="3">
        <v>37.700000000000003</v>
      </c>
      <c r="J4" s="3">
        <v>36.5</v>
      </c>
      <c r="K4" s="3">
        <v>41.6</v>
      </c>
      <c r="L4" s="3">
        <v>60</v>
      </c>
      <c r="M4" s="3">
        <v>49.8</v>
      </c>
      <c r="N4" s="3">
        <v>50.2</v>
      </c>
      <c r="O4" s="3">
        <v>49.5</v>
      </c>
      <c r="P4" s="3">
        <v>31.9</v>
      </c>
      <c r="Q4" s="3">
        <v>39.200000000000003</v>
      </c>
      <c r="R4" s="3">
        <v>24</v>
      </c>
      <c r="S4" s="3">
        <v>30.7</v>
      </c>
      <c r="T4" s="3">
        <v>50.6</v>
      </c>
      <c r="U4" s="3">
        <v>34.799999999999997</v>
      </c>
      <c r="V4" s="3">
        <v>33.6</v>
      </c>
      <c r="W4" s="3">
        <v>40.799999999999997</v>
      </c>
      <c r="X4" s="3">
        <v>61.6</v>
      </c>
      <c r="Y4" s="3">
        <v>65.599999999999994</v>
      </c>
      <c r="Z4" s="3">
        <v>30.5</v>
      </c>
      <c r="AA4" s="41"/>
      <c r="AB4" s="6">
        <f>20+(14.42*AB3)</f>
        <v>48.999863321464431</v>
      </c>
      <c r="AC4" s="6">
        <f t="shared" ref="AC4:AQ4" si="2">20+(14.42*AC3)</f>
        <v>64.052294400539765</v>
      </c>
      <c r="AD4" s="6">
        <f t="shared" si="2"/>
        <v>62.466397556734869</v>
      </c>
      <c r="AE4" s="6">
        <f t="shared" si="2"/>
        <v>51.522859410563314</v>
      </c>
      <c r="AF4" s="6">
        <f t="shared" si="2"/>
        <v>63.505203575321829</v>
      </c>
      <c r="AG4" s="6">
        <f t="shared" si="2"/>
        <v>43.46534631671026</v>
      </c>
      <c r="AH4" s="6">
        <f t="shared" si="2"/>
        <v>60.939511443794217</v>
      </c>
      <c r="AI4" s="6">
        <f t="shared" si="2"/>
        <v>50.341614504576391</v>
      </c>
      <c r="AJ4" s="6">
        <f t="shared" si="2"/>
        <v>41.033228627327034</v>
      </c>
      <c r="AK4" s="6">
        <f t="shared" si="2"/>
        <v>45.348311171105223</v>
      </c>
      <c r="AL4" s="6">
        <f t="shared" si="2"/>
        <v>58.15784057827905</v>
      </c>
      <c r="AM4" s="6">
        <f t="shared" si="2"/>
        <v>66.183603707170533</v>
      </c>
      <c r="AN4" s="6">
        <f t="shared" si="2"/>
        <v>59.429579485830395</v>
      </c>
      <c r="AO4" s="6">
        <f t="shared" si="2"/>
        <v>58.856523946704399</v>
      </c>
      <c r="AP4" s="6">
        <f t="shared" si="2"/>
        <v>47.211544339046917</v>
      </c>
      <c r="AQ4" s="6">
        <f t="shared" si="2"/>
        <v>59.429579485830395</v>
      </c>
      <c r="AR4" s="6">
        <f t="shared" ref="AR4:AW4" si="3">20+(14.42*AR3)</f>
        <v>51.843317042998834</v>
      </c>
      <c r="AS4" s="6">
        <f t="shared" si="3"/>
        <v>52.156807650295811</v>
      </c>
      <c r="AT4" s="6">
        <f t="shared" si="3"/>
        <v>61.107187751683838</v>
      </c>
      <c r="AU4" s="6">
        <f t="shared" si="3"/>
        <v>56.421007050925049</v>
      </c>
      <c r="AV4" s="6">
        <f t="shared" si="3"/>
        <v>54.043514696121868</v>
      </c>
      <c r="AW4" s="6">
        <f t="shared" si="3"/>
        <v>54.313055254157106</v>
      </c>
      <c r="AX4" s="6">
        <f>20+(14.42*AX3)</f>
        <v>58.953628690759381</v>
      </c>
      <c r="AY4" s="6">
        <f>20+(14.42*AY3)</f>
        <v>58.660330444060072</v>
      </c>
      <c r="AZ4" s="6">
        <f>20+(14.42*AZ3)</f>
        <v>44.04833235244746</v>
      </c>
    </row>
    <row r="5" spans="1:52" ht="15.5">
      <c r="A5" s="38" t="s">
        <v>29</v>
      </c>
      <c r="B5" s="3">
        <v>255.14285714285714</v>
      </c>
      <c r="C5" s="3">
        <v>349.27</v>
      </c>
      <c r="D5" s="3">
        <v>266.27</v>
      </c>
      <c r="E5" s="3">
        <v>442.5</v>
      </c>
      <c r="F5" s="3">
        <v>348.74</v>
      </c>
      <c r="G5" s="3">
        <v>492.7</v>
      </c>
      <c r="H5" s="3">
        <v>577.75</v>
      </c>
      <c r="I5" s="3">
        <v>393</v>
      </c>
      <c r="J5" s="3">
        <v>368</v>
      </c>
      <c r="K5" s="3">
        <v>402</v>
      </c>
      <c r="L5" s="3">
        <v>441</v>
      </c>
      <c r="M5" s="3">
        <v>387</v>
      </c>
      <c r="N5" s="3">
        <v>282</v>
      </c>
      <c r="O5" s="3">
        <v>266</v>
      </c>
      <c r="P5" s="3">
        <v>47</v>
      </c>
      <c r="Q5" s="3">
        <v>207</v>
      </c>
      <c r="R5" s="3">
        <v>153</v>
      </c>
      <c r="S5" s="3">
        <v>229</v>
      </c>
      <c r="T5" s="3">
        <v>232</v>
      </c>
      <c r="U5" s="3">
        <v>267</v>
      </c>
      <c r="V5" s="3">
        <v>254</v>
      </c>
      <c r="W5" s="3">
        <v>172</v>
      </c>
      <c r="X5" s="3">
        <v>134</v>
      </c>
      <c r="Y5" s="3">
        <v>153</v>
      </c>
      <c r="Z5" s="5">
        <v>291</v>
      </c>
      <c r="AA5" s="4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52" ht="15.5">
      <c r="A6" s="38" t="s">
        <v>30</v>
      </c>
      <c r="B6" s="3">
        <v>7.4714285714285706</v>
      </c>
      <c r="C6" s="3">
        <v>21.22</v>
      </c>
      <c r="D6" s="3">
        <v>19.010000000000002</v>
      </c>
      <c r="E6" s="3">
        <v>8.9</v>
      </c>
      <c r="F6" s="3">
        <v>20.43</v>
      </c>
      <c r="G6" s="3">
        <v>5.09</v>
      </c>
      <c r="H6" s="3">
        <v>17.100000000000001</v>
      </c>
      <c r="I6" s="3">
        <v>8.1999999999999993</v>
      </c>
      <c r="J6" s="3">
        <v>4.3</v>
      </c>
      <c r="K6" s="3">
        <v>5.8</v>
      </c>
      <c r="L6" s="3">
        <v>14.1</v>
      </c>
      <c r="M6" s="3">
        <v>24.6</v>
      </c>
      <c r="N6" s="3">
        <v>15.4</v>
      </c>
      <c r="O6" s="3">
        <v>14.8</v>
      </c>
      <c r="P6" s="3">
        <v>6.6</v>
      </c>
      <c r="Q6" s="3">
        <v>15.4</v>
      </c>
      <c r="R6" s="3">
        <v>9.1</v>
      </c>
      <c r="S6" s="3">
        <v>9.3000000000000007</v>
      </c>
      <c r="T6" s="3">
        <v>17.3</v>
      </c>
      <c r="U6" s="3">
        <v>12.5</v>
      </c>
      <c r="V6" s="3">
        <v>10.6</v>
      </c>
      <c r="W6" s="3">
        <v>10.8</v>
      </c>
      <c r="X6" s="3">
        <v>14.9</v>
      </c>
      <c r="Y6" s="3">
        <v>14.6</v>
      </c>
      <c r="Z6" s="3">
        <v>5.3</v>
      </c>
      <c r="AA6" s="41" t="s">
        <v>40</v>
      </c>
      <c r="AB6" s="6">
        <f>LN(B4)</f>
        <v>5.1119877883565437</v>
      </c>
      <c r="AC6" s="6">
        <f t="shared" ref="AC6:AZ6" si="4">LN(C4)</f>
        <v>5.2158049449735726</v>
      </c>
      <c r="AD6" s="6">
        <f t="shared" si="4"/>
        <v>5.0891999869669187</v>
      </c>
      <c r="AE6" s="6">
        <f t="shared" si="4"/>
        <v>5.1234281215713775</v>
      </c>
      <c r="AF6" s="6">
        <f t="shared" si="4"/>
        <v>4.4662528868014224</v>
      </c>
      <c r="AG6" s="6">
        <f t="shared" si="4"/>
        <v>3.7113745319413072</v>
      </c>
      <c r="AH6" s="6">
        <f t="shared" si="4"/>
        <v>3.3823542938606757</v>
      </c>
      <c r="AI6" s="6">
        <f t="shared" si="4"/>
        <v>3.629660094453965</v>
      </c>
      <c r="AJ6" s="6">
        <f t="shared" si="4"/>
        <v>3.597312260588446</v>
      </c>
      <c r="AK6" s="6">
        <f t="shared" si="4"/>
        <v>3.7281001672672178</v>
      </c>
      <c r="AL6" s="6">
        <f t="shared" si="4"/>
        <v>4.0943445622221004</v>
      </c>
      <c r="AM6" s="6">
        <f t="shared" si="4"/>
        <v>3.9080149840306073</v>
      </c>
      <c r="AN6" s="6">
        <f t="shared" si="4"/>
        <v>3.9160150266976834</v>
      </c>
      <c r="AO6" s="6">
        <f t="shared" si="4"/>
        <v>3.9019726695746448</v>
      </c>
      <c r="AP6" s="6">
        <f t="shared" si="4"/>
        <v>3.4626060097907989</v>
      </c>
      <c r="AQ6" s="6">
        <f t="shared" si="4"/>
        <v>3.6686767467964168</v>
      </c>
      <c r="AR6" s="6">
        <f t="shared" si="4"/>
        <v>3.1780538303479458</v>
      </c>
      <c r="AS6" s="6">
        <f t="shared" si="4"/>
        <v>3.4242626545931514</v>
      </c>
      <c r="AT6" s="6">
        <f t="shared" si="4"/>
        <v>3.9239515762934198</v>
      </c>
      <c r="AU6" s="6">
        <f t="shared" si="4"/>
        <v>3.5496173867804286</v>
      </c>
      <c r="AV6" s="6">
        <f t="shared" si="4"/>
        <v>3.5145260669691587</v>
      </c>
      <c r="AW6" s="6">
        <f t="shared" si="4"/>
        <v>3.708682081410116</v>
      </c>
      <c r="AX6" s="6">
        <f t="shared" si="4"/>
        <v>4.1206618705394744</v>
      </c>
      <c r="AY6" s="6">
        <f t="shared" si="4"/>
        <v>4.1835756959500436</v>
      </c>
      <c r="AZ6" s="6">
        <f t="shared" si="4"/>
        <v>3.417726683613366</v>
      </c>
    </row>
    <row r="7" spans="1:52" ht="15.5">
      <c r="A7" s="38" t="s">
        <v>31</v>
      </c>
      <c r="B7" s="3">
        <v>14</v>
      </c>
      <c r="C7" s="3">
        <v>69.67</v>
      </c>
      <c r="D7" s="3">
        <v>65.67</v>
      </c>
      <c r="E7" s="3">
        <v>32</v>
      </c>
      <c r="F7" s="3">
        <v>69.5</v>
      </c>
      <c r="G7" s="3">
        <v>36.85</v>
      </c>
      <c r="H7" s="3">
        <v>97.3</v>
      </c>
      <c r="I7" s="3">
        <v>31.7</v>
      </c>
      <c r="J7" s="3">
        <v>41.1</v>
      </c>
      <c r="K7" s="3">
        <v>36.700000000000003</v>
      </c>
      <c r="L7" s="3">
        <v>104.9</v>
      </c>
      <c r="M7" s="3">
        <v>69.7</v>
      </c>
      <c r="N7" s="3">
        <v>43.7</v>
      </c>
      <c r="O7" s="3">
        <v>37.700000000000003</v>
      </c>
      <c r="P7" s="3">
        <v>15.2</v>
      </c>
      <c r="Q7" s="3">
        <v>75.5</v>
      </c>
      <c r="R7" s="3">
        <v>28.7</v>
      </c>
      <c r="S7" s="3">
        <v>50.8</v>
      </c>
      <c r="T7" s="3">
        <v>73.900000000000006</v>
      </c>
      <c r="U7" s="3">
        <v>80.400000000000006</v>
      </c>
      <c r="V7" s="3">
        <v>24.1</v>
      </c>
      <c r="W7" s="3">
        <v>17.399999999999999</v>
      </c>
      <c r="X7" s="3">
        <v>52.9</v>
      </c>
      <c r="Y7" s="3">
        <v>54.3</v>
      </c>
      <c r="Z7" s="3">
        <v>18.3</v>
      </c>
      <c r="AA7" s="41"/>
      <c r="AB7" s="6">
        <f>20.02*AB6</f>
        <v>102.341995522898</v>
      </c>
      <c r="AC7" s="6">
        <f t="shared" ref="AC7:AU7" si="5">20.02*AC6</f>
        <v>104.42041499837092</v>
      </c>
      <c r="AD7" s="6">
        <f t="shared" si="5"/>
        <v>101.88578373907771</v>
      </c>
      <c r="AE7" s="6">
        <f t="shared" si="5"/>
        <v>102.57103099385897</v>
      </c>
      <c r="AF7" s="6">
        <f t="shared" si="5"/>
        <v>89.414382793764474</v>
      </c>
      <c r="AG7" s="6">
        <f t="shared" si="5"/>
        <v>74.301718129464973</v>
      </c>
      <c r="AH7" s="6">
        <f t="shared" si="5"/>
        <v>67.714732963090725</v>
      </c>
      <c r="AI7" s="6">
        <f t="shared" si="5"/>
        <v>72.665795090968373</v>
      </c>
      <c r="AJ7" s="6">
        <f t="shared" si="5"/>
        <v>72.018191456980688</v>
      </c>
      <c r="AK7" s="6">
        <f t="shared" si="5"/>
        <v>74.6365653486897</v>
      </c>
      <c r="AL7" s="6">
        <f t="shared" si="5"/>
        <v>81.968778135686449</v>
      </c>
      <c r="AM7" s="6">
        <f t="shared" si="5"/>
        <v>78.23845998029276</v>
      </c>
      <c r="AN7" s="6">
        <f t="shared" si="5"/>
        <v>78.398620834487616</v>
      </c>
      <c r="AO7" s="6">
        <f t="shared" si="5"/>
        <v>78.117492844884381</v>
      </c>
      <c r="AP7" s="6">
        <f t="shared" si="5"/>
        <v>69.321372316011789</v>
      </c>
      <c r="AQ7" s="6">
        <f t="shared" si="5"/>
        <v>73.446908470864258</v>
      </c>
      <c r="AR7" s="6">
        <f t="shared" si="5"/>
        <v>63.624637683565872</v>
      </c>
      <c r="AS7" s="6">
        <f t="shared" si="5"/>
        <v>68.553738344954894</v>
      </c>
      <c r="AT7" s="6">
        <f t="shared" si="5"/>
        <v>78.557510557394266</v>
      </c>
      <c r="AU7" s="6">
        <f t="shared" si="5"/>
        <v>71.063340083344173</v>
      </c>
      <c r="AV7" s="6">
        <f>20.02*AV6</f>
        <v>70.360811860722549</v>
      </c>
      <c r="AW7" s="6">
        <f>20.02*AW6</f>
        <v>74.247815269830525</v>
      </c>
      <c r="AX7" s="6">
        <f>20.02*AX6</f>
        <v>82.495650648200282</v>
      </c>
      <c r="AY7" s="6">
        <f>20.02*AY6</f>
        <v>83.755185432919873</v>
      </c>
      <c r="AZ7" s="6">
        <f>20.02*AZ6</f>
        <v>68.422888205939586</v>
      </c>
    </row>
    <row r="8" spans="1:52" ht="15.5">
      <c r="A8" s="38" t="s">
        <v>26</v>
      </c>
      <c r="B8" s="3">
        <v>1.625</v>
      </c>
      <c r="C8" s="3">
        <v>2.17</v>
      </c>
      <c r="D8" s="3">
        <v>2.1</v>
      </c>
      <c r="E8" s="3">
        <v>2.84</v>
      </c>
      <c r="F8" s="3">
        <v>1.79</v>
      </c>
      <c r="G8" s="3">
        <v>2.14</v>
      </c>
      <c r="H8" s="3">
        <v>2.5125000000000002</v>
      </c>
      <c r="I8" s="3">
        <v>1.7</v>
      </c>
      <c r="J8" s="3">
        <v>1.76</v>
      </c>
      <c r="K8" s="3">
        <v>1.8</v>
      </c>
      <c r="L8" s="3">
        <v>2.4</v>
      </c>
      <c r="M8" s="3">
        <v>2.2999999999999998</v>
      </c>
      <c r="N8" s="3">
        <v>3</v>
      </c>
      <c r="O8" s="3">
        <v>1.7</v>
      </c>
      <c r="P8" s="3">
        <v>2.6</v>
      </c>
      <c r="Q8" s="3">
        <v>2.1</v>
      </c>
      <c r="R8" s="3">
        <v>2.4</v>
      </c>
      <c r="S8" s="3">
        <v>1.7</v>
      </c>
      <c r="T8" s="3">
        <v>2.4</v>
      </c>
      <c r="U8" s="3">
        <v>2.7</v>
      </c>
      <c r="V8" s="3">
        <v>1.7</v>
      </c>
      <c r="W8" s="3">
        <v>2.2000000000000002</v>
      </c>
      <c r="X8" s="3">
        <v>2.21</v>
      </c>
      <c r="Y8" s="3">
        <v>1.86</v>
      </c>
      <c r="Z8" s="862">
        <v>1.98</v>
      </c>
      <c r="AA8" s="41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2" ht="31">
      <c r="AA9" s="41" t="s">
        <v>41</v>
      </c>
      <c r="AB9" s="6">
        <f>LN(1/B8-0.08)</f>
        <v>-0.62476988311520831</v>
      </c>
      <c r="AC9" s="6">
        <f t="shared" ref="AC9:AQ9" si="6">LN(1/C8-0.08)</f>
        <v>-0.96540352872907653</v>
      </c>
      <c r="AD9" s="6">
        <f t="shared" si="6"/>
        <v>-0.92586018289030592</v>
      </c>
      <c r="AE9" s="6">
        <f t="shared" si="6"/>
        <v>-1.3015390482569433</v>
      </c>
      <c r="AF9" s="6">
        <f t="shared" si="6"/>
        <v>-0.7367663797012618</v>
      </c>
      <c r="AG9" s="6">
        <f t="shared" si="6"/>
        <v>-0.94858223651067863</v>
      </c>
      <c r="AH9" s="6">
        <f t="shared" si="6"/>
        <v>-1.1456726066010567</v>
      </c>
      <c r="AI9" s="6">
        <f t="shared" si="6"/>
        <v>-0.67681076124025175</v>
      </c>
      <c r="AJ9" s="6">
        <f t="shared" si="6"/>
        <v>-0.71706736427759721</v>
      </c>
      <c r="AK9" s="6">
        <f t="shared" si="6"/>
        <v>-0.74327156774251391</v>
      </c>
      <c r="AL9" s="6">
        <f t="shared" si="6"/>
        <v>-1.0886619578149417</v>
      </c>
      <c r="AM9" s="6">
        <f t="shared" si="6"/>
        <v>-1.0362500469531339</v>
      </c>
      <c r="AN9" s="6">
        <f t="shared" si="6"/>
        <v>-1.3730491343698701</v>
      </c>
      <c r="AO9" s="6">
        <f t="shared" si="6"/>
        <v>-0.67681076124025175</v>
      </c>
      <c r="AP9" s="6">
        <f t="shared" si="6"/>
        <v>-1.1887053321951477</v>
      </c>
      <c r="AQ9" s="6">
        <f t="shared" si="6"/>
        <v>-0.92586018289030592</v>
      </c>
      <c r="AR9" s="6">
        <f t="shared" ref="AR9:AZ9" si="7">LN(1/R8-0.08)</f>
        <v>-1.0886619578149417</v>
      </c>
      <c r="AS9" s="6">
        <f t="shared" si="7"/>
        <v>-0.67681076124025175</v>
      </c>
      <c r="AT9" s="6">
        <f t="shared" si="7"/>
        <v>-1.0886619578149417</v>
      </c>
      <c r="AU9" s="6">
        <f t="shared" si="7"/>
        <v>-1.2365980316420127</v>
      </c>
      <c r="AV9" s="6">
        <f t="shared" si="7"/>
        <v>-0.67681076124025175</v>
      </c>
      <c r="AW9" s="6">
        <f t="shared" si="7"/>
        <v>-0.9820421094369356</v>
      </c>
      <c r="AX9" s="6">
        <f t="shared" si="7"/>
        <v>-0.9875486099919587</v>
      </c>
      <c r="AY9" s="6">
        <f t="shared" si="7"/>
        <v>-0.78168464811986715</v>
      </c>
      <c r="AZ9" s="6">
        <f t="shared" si="7"/>
        <v>-0.8555472817051355</v>
      </c>
    </row>
    <row r="10" spans="1:52" ht="15.5">
      <c r="AA10" s="41"/>
      <c r="AB10" s="6">
        <f>75.34+(19.46*AB9)</f>
        <v>63.181978074578048</v>
      </c>
      <c r="AC10" s="6">
        <f t="shared" ref="AC10:AQ10" si="8">75.34+(19.46*AC9)</f>
        <v>56.553247330932173</v>
      </c>
      <c r="AD10" s="6">
        <f t="shared" si="8"/>
        <v>57.322760840954651</v>
      </c>
      <c r="AE10" s="6">
        <f t="shared" si="8"/>
        <v>50.012050120919881</v>
      </c>
      <c r="AF10" s="6">
        <f t="shared" si="8"/>
        <v>61.00252625101345</v>
      </c>
      <c r="AG10" s="6">
        <f t="shared" si="8"/>
        <v>56.880589677502201</v>
      </c>
      <c r="AH10" s="6">
        <f t="shared" si="8"/>
        <v>53.045211075543435</v>
      </c>
      <c r="AI10" s="6">
        <f t="shared" si="8"/>
        <v>62.169262586264708</v>
      </c>
      <c r="AJ10" s="6">
        <f t="shared" si="8"/>
        <v>61.385869091157957</v>
      </c>
      <c r="AK10" s="6">
        <f t="shared" si="8"/>
        <v>60.875935291730684</v>
      </c>
      <c r="AL10" s="6">
        <f t="shared" si="8"/>
        <v>54.154638300921235</v>
      </c>
      <c r="AM10" s="6">
        <f t="shared" si="8"/>
        <v>55.174574086292012</v>
      </c>
      <c r="AN10" s="6">
        <f t="shared" si="8"/>
        <v>48.620463845162334</v>
      </c>
      <c r="AO10" s="6">
        <f t="shared" si="8"/>
        <v>62.169262586264708</v>
      </c>
      <c r="AP10" s="6">
        <f t="shared" si="8"/>
        <v>52.207794235482424</v>
      </c>
      <c r="AQ10" s="6">
        <f t="shared" si="8"/>
        <v>57.322760840954651</v>
      </c>
      <c r="AR10" s="6">
        <f t="shared" ref="AR10:AW10" si="9">75.34+(19.46*AR9)</f>
        <v>54.154638300921235</v>
      </c>
      <c r="AS10" s="6">
        <f t="shared" si="9"/>
        <v>62.169262586264708</v>
      </c>
      <c r="AT10" s="6">
        <f t="shared" si="9"/>
        <v>54.154638300921235</v>
      </c>
      <c r="AU10" s="6">
        <f t="shared" si="9"/>
        <v>51.27580230424644</v>
      </c>
      <c r="AV10" s="6">
        <f t="shared" si="9"/>
        <v>62.169262586264708</v>
      </c>
      <c r="AW10" s="6">
        <f t="shared" si="9"/>
        <v>56.229460550357231</v>
      </c>
      <c r="AX10" s="6">
        <f>75.34+(19.46*AX9)</f>
        <v>56.12230404955649</v>
      </c>
      <c r="AY10" s="6">
        <f>75.34+(19.46*AY9)</f>
        <v>60.128416747587387</v>
      </c>
      <c r="AZ10" s="6">
        <f>75.34+(19.46*AZ9)</f>
        <v>58.691049898018065</v>
      </c>
    </row>
    <row r="11" spans="1:52" ht="15.5">
      <c r="AA11" s="41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2" ht="15.5">
      <c r="AA12" s="41" t="s">
        <v>42</v>
      </c>
      <c r="AB12" s="6">
        <f>+(AB4+AB7+AB10)/3</f>
        <v>71.50794563964682</v>
      </c>
      <c r="AC12" s="6">
        <f t="shared" ref="AC12:AP12" si="10">+(AC4+AC7+AC10)/3</f>
        <v>75.008652243280963</v>
      </c>
      <c r="AD12" s="6">
        <f t="shared" si="10"/>
        <v>73.891647378922414</v>
      </c>
      <c r="AE12" s="6">
        <f t="shared" si="10"/>
        <v>68.035313508447373</v>
      </c>
      <c r="AF12" s="6">
        <f t="shared" si="10"/>
        <v>71.30737087336658</v>
      </c>
      <c r="AG12" s="6">
        <f t="shared" si="10"/>
        <v>58.215884707892478</v>
      </c>
      <c r="AH12" s="6">
        <f t="shared" si="10"/>
        <v>60.566485160809464</v>
      </c>
      <c r="AI12" s="6">
        <f t="shared" si="10"/>
        <v>61.725557393936491</v>
      </c>
      <c r="AJ12" s="6">
        <f t="shared" si="10"/>
        <v>58.145763058488562</v>
      </c>
      <c r="AK12" s="6">
        <f t="shared" si="10"/>
        <v>60.286937270508531</v>
      </c>
      <c r="AL12" s="6">
        <f t="shared" si="10"/>
        <v>64.760419004962259</v>
      </c>
      <c r="AM12" s="6">
        <f t="shared" si="10"/>
        <v>66.532212591251763</v>
      </c>
      <c r="AN12" s="6">
        <f t="shared" si="10"/>
        <v>62.149554721826782</v>
      </c>
      <c r="AO12" s="6">
        <f t="shared" si="10"/>
        <v>66.381093125951168</v>
      </c>
      <c r="AP12" s="6">
        <f t="shared" si="10"/>
        <v>56.246903630180377</v>
      </c>
      <c r="AQ12" s="6">
        <f t="shared" ref="AQ12:AZ12" si="11">+(AQ4+AQ7+AQ10)/3</f>
        <v>63.399749599216442</v>
      </c>
      <c r="AR12" s="6">
        <f t="shared" si="11"/>
        <v>56.540864342495318</v>
      </c>
      <c r="AS12" s="6">
        <f t="shared" si="11"/>
        <v>60.959936193838473</v>
      </c>
      <c r="AT12" s="6">
        <f t="shared" si="11"/>
        <v>64.606445536666456</v>
      </c>
      <c r="AU12" s="6">
        <f t="shared" si="11"/>
        <v>59.58671647950522</v>
      </c>
      <c r="AV12" s="6">
        <f t="shared" si="11"/>
        <v>62.191196381036377</v>
      </c>
      <c r="AW12" s="6">
        <f t="shared" si="11"/>
        <v>61.596777024781623</v>
      </c>
      <c r="AX12" s="6">
        <f t="shared" si="11"/>
        <v>65.85719446283872</v>
      </c>
      <c r="AY12" s="6">
        <f t="shared" si="11"/>
        <v>67.514644208189111</v>
      </c>
      <c r="AZ12" s="6">
        <f t="shared" si="11"/>
        <v>57.054090152135039</v>
      </c>
    </row>
    <row r="13" spans="1:52">
      <c r="AA13" s="38"/>
      <c r="AB13" s="6" t="s">
        <v>43</v>
      </c>
      <c r="AC13" s="6" t="s">
        <v>43</v>
      </c>
      <c r="AD13" s="6" t="s">
        <v>43</v>
      </c>
      <c r="AE13" s="6" t="s">
        <v>43</v>
      </c>
      <c r="AF13" s="6" t="s">
        <v>43</v>
      </c>
      <c r="AG13" s="6" t="s">
        <v>44</v>
      </c>
      <c r="AH13" s="6" t="s">
        <v>44</v>
      </c>
      <c r="AI13" s="6" t="s">
        <v>44</v>
      </c>
      <c r="AJ13" s="6" t="s">
        <v>44</v>
      </c>
      <c r="AK13" s="6" t="s">
        <v>44</v>
      </c>
      <c r="AL13" s="6" t="s">
        <v>44</v>
      </c>
      <c r="AM13" s="6" t="s">
        <v>44</v>
      </c>
      <c r="AN13" s="6" t="s">
        <v>44</v>
      </c>
    </row>
    <row r="14" spans="1:5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6"/>
    </row>
    <row r="15" spans="1:52">
      <c r="A15" s="1089" t="s">
        <v>32</v>
      </c>
      <c r="B15" s="1089"/>
      <c r="C15" s="1089"/>
      <c r="D15" s="1089"/>
      <c r="E15" s="1089"/>
      <c r="F15" s="1089"/>
      <c r="G15" s="1089"/>
      <c r="H15" s="1089"/>
      <c r="I15" s="1089"/>
      <c r="J15" s="1089"/>
      <c r="K15" s="1089"/>
      <c r="L15" s="1089"/>
      <c r="M15" s="1089"/>
      <c r="N15" s="1089"/>
      <c r="O15" s="161"/>
      <c r="P15" s="161"/>
      <c r="Q15" s="161"/>
      <c r="R15" s="161"/>
      <c r="S15" s="161"/>
      <c r="T15" s="161"/>
      <c r="U15" s="161"/>
      <c r="V15" s="161"/>
      <c r="W15" s="256"/>
      <c r="X15" s="282"/>
      <c r="Y15" s="489"/>
      <c r="Z15" s="256"/>
      <c r="AA15" s="1089" t="s">
        <v>46</v>
      </c>
      <c r="AB15" s="1089"/>
      <c r="AC15" s="1089"/>
      <c r="AD15" s="1089"/>
      <c r="AE15" s="1089"/>
      <c r="AF15" s="1089"/>
      <c r="AG15" s="1089"/>
      <c r="AH15" s="1089"/>
      <c r="AI15" s="1089"/>
      <c r="AJ15" s="1089"/>
      <c r="AK15" s="1089"/>
      <c r="AL15" s="1089"/>
      <c r="AM15" s="1089"/>
      <c r="AN15" s="1089"/>
    </row>
    <row r="16" spans="1:52">
      <c r="A16" s="38"/>
      <c r="B16" s="38"/>
      <c r="C16" s="368">
        <v>1991</v>
      </c>
      <c r="D16" s="368">
        <v>1992</v>
      </c>
      <c r="E16" s="368">
        <v>1993</v>
      </c>
      <c r="F16" s="368">
        <v>1994</v>
      </c>
      <c r="G16" s="368">
        <v>1995</v>
      </c>
      <c r="H16" s="368">
        <v>1996</v>
      </c>
      <c r="I16" s="368">
        <v>1997</v>
      </c>
      <c r="J16" s="368">
        <v>1998</v>
      </c>
      <c r="K16" s="368">
        <v>1999</v>
      </c>
      <c r="L16" s="368">
        <v>2000</v>
      </c>
      <c r="M16" s="368">
        <v>2001</v>
      </c>
      <c r="N16" s="368">
        <v>2002</v>
      </c>
      <c r="O16" s="368">
        <v>2003</v>
      </c>
      <c r="P16" s="368">
        <v>2004</v>
      </c>
      <c r="Q16" s="368">
        <v>2005</v>
      </c>
      <c r="R16" s="368">
        <v>2006</v>
      </c>
      <c r="S16" s="368">
        <v>2007</v>
      </c>
      <c r="T16" s="368">
        <v>2008</v>
      </c>
      <c r="U16" s="368">
        <v>2009</v>
      </c>
      <c r="V16" s="368">
        <v>2010</v>
      </c>
      <c r="W16" s="368">
        <v>2011</v>
      </c>
      <c r="X16" s="368">
        <v>2012</v>
      </c>
      <c r="Y16" s="368">
        <v>2013</v>
      </c>
      <c r="Z16" s="749">
        <v>2014</v>
      </c>
      <c r="AA16" s="38"/>
      <c r="AB16" s="368">
        <v>1988</v>
      </c>
      <c r="AC16" s="368">
        <v>1991</v>
      </c>
      <c r="AD16" s="368">
        <v>1992</v>
      </c>
      <c r="AE16" s="368">
        <v>1993</v>
      </c>
      <c r="AF16" s="368">
        <v>1994</v>
      </c>
      <c r="AG16" s="368">
        <v>1995</v>
      </c>
      <c r="AH16" s="368">
        <v>1996</v>
      </c>
      <c r="AI16" s="368">
        <v>1997</v>
      </c>
      <c r="AJ16" s="368">
        <v>1998</v>
      </c>
      <c r="AK16" s="368">
        <v>1999</v>
      </c>
      <c r="AL16" s="368">
        <v>2000</v>
      </c>
      <c r="AM16" s="368">
        <v>2001</v>
      </c>
      <c r="AN16" s="368">
        <v>2002</v>
      </c>
      <c r="AO16" s="368">
        <v>2003</v>
      </c>
      <c r="AP16" s="368">
        <v>2004</v>
      </c>
      <c r="AQ16" s="368">
        <v>2005</v>
      </c>
      <c r="AR16" s="368">
        <v>2006</v>
      </c>
      <c r="AS16" s="368">
        <v>2007</v>
      </c>
      <c r="AT16" s="368">
        <v>2008</v>
      </c>
      <c r="AU16" s="368">
        <v>2009</v>
      </c>
      <c r="AV16" s="368">
        <v>2010</v>
      </c>
      <c r="AW16" s="368">
        <v>2011</v>
      </c>
      <c r="AX16" s="368">
        <v>2012</v>
      </c>
      <c r="AY16" s="495">
        <v>2013</v>
      </c>
      <c r="AZ16" s="831">
        <v>2014</v>
      </c>
    </row>
    <row r="17" spans="1:52" ht="15.5">
      <c r="A17" s="38" t="s">
        <v>28</v>
      </c>
      <c r="C17" s="3">
        <v>191.83</v>
      </c>
      <c r="D17" s="3">
        <v>181.66</v>
      </c>
      <c r="E17" s="3">
        <v>206.9</v>
      </c>
      <c r="F17" s="3">
        <v>92.27</v>
      </c>
      <c r="G17" s="3">
        <v>58.4</v>
      </c>
      <c r="H17" s="3">
        <v>30.9</v>
      </c>
      <c r="I17" s="3">
        <v>39</v>
      </c>
      <c r="J17" s="3">
        <v>35</v>
      </c>
      <c r="K17" s="3">
        <v>46.4</v>
      </c>
      <c r="L17" s="3">
        <v>42.4</v>
      </c>
      <c r="M17" s="3">
        <v>62.2</v>
      </c>
      <c r="N17" s="3">
        <v>51</v>
      </c>
      <c r="O17" s="3">
        <v>62.4</v>
      </c>
      <c r="P17" s="3">
        <v>40.299999999999997</v>
      </c>
      <c r="Q17" s="3">
        <v>45.8</v>
      </c>
      <c r="R17" s="3">
        <v>25.5</v>
      </c>
      <c r="S17" s="3">
        <v>28.6</v>
      </c>
      <c r="T17" s="3">
        <v>61.4</v>
      </c>
      <c r="U17" s="3">
        <v>49.1</v>
      </c>
      <c r="V17" s="3">
        <v>38.799999999999997</v>
      </c>
      <c r="W17" s="3">
        <v>55.2</v>
      </c>
      <c r="X17" s="3">
        <v>97.2</v>
      </c>
      <c r="Y17" s="3">
        <v>111.7</v>
      </c>
      <c r="Z17" s="6">
        <v>44.7</v>
      </c>
      <c r="AA17" s="41" t="s">
        <v>39</v>
      </c>
      <c r="AB17" s="6"/>
      <c r="AC17" s="6">
        <f t="shared" ref="AC17:AZ17" si="12">LN(C19)</f>
        <v>1.3837912309017721</v>
      </c>
      <c r="AD17" s="6">
        <f t="shared" si="12"/>
        <v>2.4664031782234406</v>
      </c>
      <c r="AE17" s="6">
        <f t="shared" si="12"/>
        <v>2.6672282065819548</v>
      </c>
      <c r="AF17" s="6">
        <f t="shared" si="12"/>
        <v>3.2733640101522705</v>
      </c>
      <c r="AG17" s="6">
        <f t="shared" si="12"/>
        <v>2.3942522815198695</v>
      </c>
      <c r="AH17" s="6">
        <f t="shared" si="12"/>
        <v>3.1701056604987712</v>
      </c>
      <c r="AI17" s="6">
        <f t="shared" si="12"/>
        <v>1.791759469228055</v>
      </c>
      <c r="AJ17" s="6">
        <f t="shared" si="12"/>
        <v>0.9895411936137477</v>
      </c>
      <c r="AK17" s="6">
        <f t="shared" si="12"/>
        <v>1.1314021114911006</v>
      </c>
      <c r="AL17" s="6">
        <f t="shared" si="12"/>
        <v>2.6810215287142909</v>
      </c>
      <c r="AM17" s="6">
        <f t="shared" si="12"/>
        <v>3.1570004211501135</v>
      </c>
      <c r="AN17" s="6">
        <f t="shared" si="12"/>
        <v>3.0106208860477417</v>
      </c>
      <c r="AO17" s="6">
        <f t="shared" si="12"/>
        <v>2.917770732084279</v>
      </c>
      <c r="AP17" s="6">
        <f t="shared" si="12"/>
        <v>2.1400661634962708</v>
      </c>
      <c r="AQ17" s="6">
        <f t="shared" si="12"/>
        <v>2.7408400239252009</v>
      </c>
      <c r="AR17" s="6">
        <f t="shared" si="12"/>
        <v>2.5802168295923251</v>
      </c>
      <c r="AS17" s="6">
        <f t="shared" si="12"/>
        <v>1.8718021769015913</v>
      </c>
      <c r="AT17" s="6">
        <f t="shared" si="12"/>
        <v>3.2503744919275719</v>
      </c>
      <c r="AU17" s="6">
        <f t="shared" si="12"/>
        <v>3.1484533605716547</v>
      </c>
      <c r="AV17" s="6">
        <f t="shared" si="12"/>
        <v>2.7212954278522306</v>
      </c>
      <c r="AW17" s="6">
        <f t="shared" si="12"/>
        <v>2.1972245773362196</v>
      </c>
      <c r="AX17" s="6">
        <f t="shared" si="12"/>
        <v>3.2228678461377385</v>
      </c>
      <c r="AY17" s="6">
        <f t="shared" si="12"/>
        <v>3.2733640101522705</v>
      </c>
      <c r="AZ17" s="6">
        <f t="shared" si="12"/>
        <v>2.1162555148025524</v>
      </c>
    </row>
    <row r="18" spans="1:52" ht="15.5">
      <c r="A18" s="38" t="s">
        <v>29</v>
      </c>
      <c r="C18" s="3">
        <v>234.14</v>
      </c>
      <c r="D18" s="3">
        <v>133.19999999999999</v>
      </c>
      <c r="E18" s="3">
        <v>198.57</v>
      </c>
      <c r="F18" s="3">
        <v>156.69999999999999</v>
      </c>
      <c r="G18" s="3">
        <v>284.52999999999997</v>
      </c>
      <c r="H18" s="3">
        <v>340.4</v>
      </c>
      <c r="I18" s="3">
        <v>302.89999999999998</v>
      </c>
      <c r="J18" s="3">
        <v>228</v>
      </c>
      <c r="K18" s="3">
        <v>201</v>
      </c>
      <c r="L18" s="3">
        <v>347</v>
      </c>
      <c r="M18" s="3">
        <v>208</v>
      </c>
      <c r="N18" s="3">
        <v>171</v>
      </c>
      <c r="O18" s="3">
        <v>121</v>
      </c>
      <c r="P18" s="3">
        <v>175</v>
      </c>
      <c r="Q18" s="3">
        <v>150</v>
      </c>
      <c r="R18" s="3">
        <v>12</v>
      </c>
      <c r="S18" s="3">
        <v>145</v>
      </c>
      <c r="T18" s="3">
        <v>79</v>
      </c>
      <c r="U18" s="3">
        <v>180</v>
      </c>
      <c r="V18" s="3">
        <v>112</v>
      </c>
      <c r="W18" s="3">
        <v>111</v>
      </c>
      <c r="X18" s="3">
        <v>32</v>
      </c>
      <c r="Y18" s="3">
        <v>103</v>
      </c>
      <c r="Z18" s="3">
        <v>172</v>
      </c>
      <c r="AA18" s="41"/>
      <c r="AB18" s="6"/>
      <c r="AC18" s="6">
        <f>20+(14.42*AC17)</f>
        <v>39.954269549603552</v>
      </c>
      <c r="AD18" s="6">
        <f t="shared" ref="AD18:AR18" si="13">20+(14.42*AD17)</f>
        <v>55.565533829982016</v>
      </c>
      <c r="AE18" s="6">
        <f t="shared" si="13"/>
        <v>58.461430738911787</v>
      </c>
      <c r="AF18" s="6">
        <f t="shared" si="13"/>
        <v>67.201909026395739</v>
      </c>
      <c r="AG18" s="6">
        <f t="shared" si="13"/>
        <v>54.525117899516516</v>
      </c>
      <c r="AH18" s="6">
        <f t="shared" si="13"/>
        <v>65.712923624392289</v>
      </c>
      <c r="AI18" s="6">
        <f t="shared" si="13"/>
        <v>45.83717154626855</v>
      </c>
      <c r="AJ18" s="6">
        <f t="shared" si="13"/>
        <v>34.269184011910241</v>
      </c>
      <c r="AK18" s="6">
        <f t="shared" si="13"/>
        <v>36.314818447701668</v>
      </c>
      <c r="AL18" s="6">
        <f t="shared" si="13"/>
        <v>58.660330444060072</v>
      </c>
      <c r="AM18" s="6">
        <f t="shared" si="13"/>
        <v>65.523946072984643</v>
      </c>
      <c r="AN18" s="6">
        <f t="shared" si="13"/>
        <v>63.413153176808436</v>
      </c>
      <c r="AO18" s="6">
        <f t="shared" si="13"/>
        <v>62.074253956655305</v>
      </c>
      <c r="AP18" s="6">
        <f t="shared" si="13"/>
        <v>50.859754077616223</v>
      </c>
      <c r="AQ18" s="6">
        <f t="shared" si="13"/>
        <v>59.522913145001397</v>
      </c>
      <c r="AR18" s="6">
        <f t="shared" si="13"/>
        <v>57.206726682721325</v>
      </c>
      <c r="AS18" s="6">
        <f t="shared" ref="AS18:AX18" si="14">20+(14.42*AS17)</f>
        <v>46.991387390920949</v>
      </c>
      <c r="AT18" s="6">
        <f t="shared" si="14"/>
        <v>66.870400173595584</v>
      </c>
      <c r="AU18" s="6">
        <f t="shared" si="14"/>
        <v>65.400697459443251</v>
      </c>
      <c r="AV18" s="6">
        <f t="shared" si="14"/>
        <v>59.241080069629163</v>
      </c>
      <c r="AW18" s="6">
        <f t="shared" si="14"/>
        <v>51.683978405188284</v>
      </c>
      <c r="AX18" s="6">
        <f t="shared" si="14"/>
        <v>66.47375434130619</v>
      </c>
      <c r="AY18" s="6">
        <f t="shared" ref="AY18:AZ18" si="15">20+(14.42*AY17)</f>
        <v>67.201909026395739</v>
      </c>
      <c r="AZ18" s="6">
        <f t="shared" si="15"/>
        <v>50.516404523452806</v>
      </c>
    </row>
    <row r="19" spans="1:52" ht="15.5">
      <c r="A19" s="38" t="s">
        <v>30</v>
      </c>
      <c r="C19" s="3">
        <v>3.99</v>
      </c>
      <c r="D19" s="3">
        <v>11.78</v>
      </c>
      <c r="E19" s="3">
        <v>14.4</v>
      </c>
      <c r="F19" s="3">
        <v>26.4</v>
      </c>
      <c r="G19" s="3">
        <v>10.96</v>
      </c>
      <c r="H19" s="3">
        <v>23.81</v>
      </c>
      <c r="I19" s="3">
        <v>6</v>
      </c>
      <c r="J19" s="3">
        <v>2.69</v>
      </c>
      <c r="K19" s="3">
        <v>3.1</v>
      </c>
      <c r="L19" s="3">
        <v>14.6</v>
      </c>
      <c r="M19" s="3">
        <v>23.5</v>
      </c>
      <c r="N19" s="3">
        <v>20.3</v>
      </c>
      <c r="O19" s="3">
        <v>18.5</v>
      </c>
      <c r="P19" s="3">
        <v>8.5</v>
      </c>
      <c r="Q19" s="3">
        <v>15.5</v>
      </c>
      <c r="R19" s="3">
        <v>13.2</v>
      </c>
      <c r="S19" s="3">
        <v>6.5</v>
      </c>
      <c r="T19" s="3">
        <v>25.8</v>
      </c>
      <c r="U19" s="3">
        <v>23.3</v>
      </c>
      <c r="V19" s="3">
        <v>15.2</v>
      </c>
      <c r="W19" s="3">
        <v>9</v>
      </c>
      <c r="X19" s="3">
        <v>25.1</v>
      </c>
      <c r="Y19" s="3">
        <v>26.4</v>
      </c>
      <c r="Z19" s="3">
        <v>8.3000000000000007</v>
      </c>
      <c r="AA19" s="41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52" ht="15.5">
      <c r="A20" s="38" t="s">
        <v>31</v>
      </c>
      <c r="C20" s="3">
        <v>6.25</v>
      </c>
      <c r="D20" s="3">
        <v>26.18</v>
      </c>
      <c r="E20" s="3">
        <v>32</v>
      </c>
      <c r="F20" s="3">
        <v>69.5</v>
      </c>
      <c r="G20" s="3">
        <v>36.85</v>
      </c>
      <c r="H20" s="3">
        <v>91.4</v>
      </c>
      <c r="I20" s="3">
        <v>16.399999999999999</v>
      </c>
      <c r="J20" s="3">
        <v>5.8</v>
      </c>
      <c r="K20" s="3">
        <v>7.7</v>
      </c>
      <c r="L20" s="3">
        <v>95.9</v>
      </c>
      <c r="M20" s="3">
        <v>69.7</v>
      </c>
      <c r="N20" s="3">
        <v>43.7</v>
      </c>
      <c r="O20" s="3">
        <v>37.700000000000003</v>
      </c>
      <c r="P20" s="3">
        <v>15.2</v>
      </c>
      <c r="Q20" s="3">
        <v>75.5</v>
      </c>
      <c r="R20" s="3">
        <v>28.7</v>
      </c>
      <c r="S20" s="3">
        <v>20.7</v>
      </c>
      <c r="T20" s="3">
        <v>73.900000000000006</v>
      </c>
      <c r="U20" s="3">
        <v>80.400000000000006</v>
      </c>
      <c r="V20" s="3">
        <v>22.8</v>
      </c>
      <c r="W20" s="3">
        <v>17.399999999999999</v>
      </c>
      <c r="X20" s="3">
        <v>52.9</v>
      </c>
      <c r="Y20" s="3">
        <v>54.3</v>
      </c>
      <c r="Z20" s="3">
        <v>18.3</v>
      </c>
      <c r="AA20" s="41" t="s">
        <v>40</v>
      </c>
      <c r="AB20" s="6"/>
      <c r="AC20" s="6">
        <f>LN(C17)</f>
        <v>5.2566095631482463</v>
      </c>
      <c r="AD20" s="6">
        <f t="shared" ref="AD20:AZ20" si="16">LN(D17)</f>
        <v>5.2021368080740675</v>
      </c>
      <c r="AE20" s="6">
        <f t="shared" si="16"/>
        <v>5.3322355847514977</v>
      </c>
      <c r="AF20" s="6">
        <f t="shared" si="16"/>
        <v>4.5247190615904644</v>
      </c>
      <c r="AG20" s="6">
        <f t="shared" si="16"/>
        <v>4.0673158898341812</v>
      </c>
      <c r="AH20" s="6">
        <f t="shared" si="16"/>
        <v>3.4307561839036995</v>
      </c>
      <c r="AI20" s="6">
        <f t="shared" si="16"/>
        <v>3.6635616461296463</v>
      </c>
      <c r="AJ20" s="6">
        <f t="shared" si="16"/>
        <v>3.5553480614894135</v>
      </c>
      <c r="AK20" s="6">
        <f t="shared" si="16"/>
        <v>3.8372994592322094</v>
      </c>
      <c r="AL20" s="6">
        <f t="shared" si="16"/>
        <v>3.7471483622379123</v>
      </c>
      <c r="AM20" s="6">
        <f t="shared" si="16"/>
        <v>4.1303549997451334</v>
      </c>
      <c r="AN20" s="6">
        <f t="shared" si="16"/>
        <v>3.9318256327243257</v>
      </c>
      <c r="AO20" s="6">
        <f t="shared" si="16"/>
        <v>4.133565275375382</v>
      </c>
      <c r="AP20" s="6">
        <f t="shared" si="16"/>
        <v>3.6963514689526371</v>
      </c>
      <c r="AQ20" s="6">
        <f t="shared" si="16"/>
        <v>3.824284091120139</v>
      </c>
      <c r="AR20" s="6">
        <f t="shared" si="16"/>
        <v>3.2386784521643803</v>
      </c>
      <c r="AS20" s="6">
        <f t="shared" si="16"/>
        <v>3.3534067178258069</v>
      </c>
      <c r="AT20" s="6">
        <f t="shared" si="16"/>
        <v>4.1174098351530963</v>
      </c>
      <c r="AU20" s="6">
        <f t="shared" si="16"/>
        <v>3.8938590348004749</v>
      </c>
      <c r="AV20" s="6">
        <f t="shared" si="16"/>
        <v>3.6584202466292277</v>
      </c>
      <c r="AW20" s="6">
        <f t="shared" si="16"/>
        <v>4.01096295328305</v>
      </c>
      <c r="AX20" s="6">
        <f t="shared" si="16"/>
        <v>4.5767707114663931</v>
      </c>
      <c r="AY20" s="6">
        <f t="shared" si="16"/>
        <v>4.715816706075155</v>
      </c>
      <c r="AZ20" s="6">
        <f t="shared" si="16"/>
        <v>3.7999735016195233</v>
      </c>
    </row>
    <row r="21" spans="1:52" ht="15.5">
      <c r="A21" s="38" t="s">
        <v>26</v>
      </c>
      <c r="C21" s="3">
        <v>2.0299999999999998</v>
      </c>
      <c r="D21" s="3">
        <v>2.12</v>
      </c>
      <c r="E21" s="3">
        <v>2.23</v>
      </c>
      <c r="F21" s="3">
        <v>1.7</v>
      </c>
      <c r="G21" s="3">
        <v>1.24</v>
      </c>
      <c r="H21" s="3">
        <v>2.5329999999999999</v>
      </c>
      <c r="I21" s="3">
        <v>1.4</v>
      </c>
      <c r="J21" s="3">
        <v>1.7</v>
      </c>
      <c r="K21" s="3">
        <v>1.8</v>
      </c>
      <c r="L21" s="3">
        <v>2.31</v>
      </c>
      <c r="M21" s="3">
        <v>2.2999999999999998</v>
      </c>
      <c r="N21" s="3">
        <v>2.7</v>
      </c>
      <c r="O21" s="3">
        <v>1.6</v>
      </c>
      <c r="P21" s="3">
        <v>2</v>
      </c>
      <c r="Q21" s="3">
        <v>1.5</v>
      </c>
      <c r="R21" s="3">
        <v>2.4</v>
      </c>
      <c r="S21" s="3">
        <v>2.5</v>
      </c>
      <c r="T21" s="3">
        <v>1.5</v>
      </c>
      <c r="U21" s="3">
        <v>1.8</v>
      </c>
      <c r="V21" s="3">
        <v>1.6</v>
      </c>
      <c r="W21" s="3">
        <v>2.2000000000000002</v>
      </c>
      <c r="X21" s="3">
        <v>1.42</v>
      </c>
      <c r="Y21" s="3">
        <v>1.1399999999999999</v>
      </c>
      <c r="Z21" s="862">
        <v>1.33</v>
      </c>
      <c r="AA21" s="41"/>
      <c r="AB21" s="6"/>
      <c r="AC21" s="6">
        <f>20.02*AC20</f>
        <v>105.23732345422789</v>
      </c>
      <c r="AD21" s="6">
        <f t="shared" ref="AD21:AR21" si="17">20.02*AD20</f>
        <v>104.14677889764283</v>
      </c>
      <c r="AE21" s="6">
        <f t="shared" si="17"/>
        <v>106.75135640672498</v>
      </c>
      <c r="AF21" s="6">
        <f t="shared" si="17"/>
        <v>90.584875613041092</v>
      </c>
      <c r="AG21" s="6">
        <f t="shared" si="17"/>
        <v>81.427664114480308</v>
      </c>
      <c r="AH21" s="6">
        <f t="shared" si="17"/>
        <v>68.683738801752057</v>
      </c>
      <c r="AI21" s="6">
        <f t="shared" si="17"/>
        <v>73.344504155515523</v>
      </c>
      <c r="AJ21" s="6">
        <f t="shared" si="17"/>
        <v>71.178068191018056</v>
      </c>
      <c r="AK21" s="6">
        <f t="shared" si="17"/>
        <v>76.822735173828832</v>
      </c>
      <c r="AL21" s="6">
        <f t="shared" si="17"/>
        <v>75.017910212003002</v>
      </c>
      <c r="AM21" s="6">
        <f t="shared" si="17"/>
        <v>82.689707094897571</v>
      </c>
      <c r="AN21" s="6">
        <f t="shared" si="17"/>
        <v>78.715149167140993</v>
      </c>
      <c r="AO21" s="6">
        <f t="shared" si="17"/>
        <v>82.753976813015143</v>
      </c>
      <c r="AP21" s="6">
        <f t="shared" si="17"/>
        <v>74.00095640843179</v>
      </c>
      <c r="AQ21" s="6">
        <f t="shared" si="17"/>
        <v>76.562167504225187</v>
      </c>
      <c r="AR21" s="6">
        <f t="shared" si="17"/>
        <v>64.838342612330891</v>
      </c>
      <c r="AS21" s="6">
        <f t="shared" ref="AS21:AX21" si="18">20.02*AS20</f>
        <v>67.135202490872658</v>
      </c>
      <c r="AT21" s="6">
        <f t="shared" si="18"/>
        <v>82.430544899764982</v>
      </c>
      <c r="AU21" s="6">
        <f t="shared" si="18"/>
        <v>77.95505787670551</v>
      </c>
      <c r="AV21" s="6">
        <f t="shared" si="18"/>
        <v>73.241573337517138</v>
      </c>
      <c r="AW21" s="6">
        <f t="shared" si="18"/>
        <v>80.299478324726664</v>
      </c>
      <c r="AX21" s="6">
        <f t="shared" si="18"/>
        <v>91.626949643557182</v>
      </c>
      <c r="AY21" s="6">
        <f t="shared" ref="AY21:AZ21" si="19">20.02*AY20</f>
        <v>94.410650455624605</v>
      </c>
      <c r="AZ21" s="6">
        <f t="shared" si="19"/>
        <v>76.075469502422848</v>
      </c>
    </row>
    <row r="22" spans="1:52" ht="15.5">
      <c r="AA22" s="41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52" ht="31">
      <c r="AA23" s="41" t="s">
        <v>41</v>
      </c>
      <c r="AB23" s="6"/>
      <c r="AC23" s="6">
        <f>LN(1/C21-0.08)</f>
        <v>-0.88525041247950575</v>
      </c>
      <c r="AD23" s="6">
        <f t="shared" ref="AD23:AR23" si="20">LN(1/D21-0.08)</f>
        <v>-0.93726385525443412</v>
      </c>
      <c r="AE23" s="6">
        <f t="shared" si="20"/>
        <v>-0.998503205839816</v>
      </c>
      <c r="AF23" s="6">
        <f t="shared" si="20"/>
        <v>-0.67681076124025175</v>
      </c>
      <c r="AG23" s="6">
        <f t="shared" si="20"/>
        <v>-0.31958340121365647</v>
      </c>
      <c r="AH23" s="6">
        <f t="shared" si="20"/>
        <v>-1.1558533793424743</v>
      </c>
      <c r="AI23" s="6">
        <f t="shared" si="20"/>
        <v>-0.45525577261117983</v>
      </c>
      <c r="AJ23" s="6">
        <f t="shared" si="20"/>
        <v>-0.67681076124025175</v>
      </c>
      <c r="AK23" s="6">
        <f t="shared" si="20"/>
        <v>-0.74327156774251391</v>
      </c>
      <c r="AL23" s="6">
        <f t="shared" si="20"/>
        <v>-1.0415693216073243</v>
      </c>
      <c r="AM23" s="6">
        <f t="shared" si="20"/>
        <v>-1.0362500469531339</v>
      </c>
      <c r="AN23" s="6">
        <f t="shared" si="20"/>
        <v>-1.2365980316420127</v>
      </c>
      <c r="AO23" s="6">
        <f t="shared" si="20"/>
        <v>-0.60696948431889286</v>
      </c>
      <c r="AP23" s="6">
        <f t="shared" si="20"/>
        <v>-0.86750056770472306</v>
      </c>
      <c r="AQ23" s="6">
        <f t="shared" si="20"/>
        <v>-0.53329847961804933</v>
      </c>
      <c r="AR23" s="6">
        <f t="shared" si="20"/>
        <v>-1.0886619578149417</v>
      </c>
      <c r="AS23" s="6">
        <f t="shared" ref="AS23:AZ23" si="21">LN(1/S21-0.08)</f>
        <v>-1.1394342831883648</v>
      </c>
      <c r="AT23" s="6">
        <f t="shared" si="21"/>
        <v>-0.53329847961804933</v>
      </c>
      <c r="AU23" s="6">
        <f t="shared" si="21"/>
        <v>-0.74327156774251391</v>
      </c>
      <c r="AV23" s="6">
        <f t="shared" si="21"/>
        <v>-0.60696948431889286</v>
      </c>
      <c r="AW23" s="6">
        <f t="shared" si="21"/>
        <v>-0.9820421094369356</v>
      </c>
      <c r="AX23" s="6">
        <f t="shared" si="21"/>
        <v>-0.47124383460228692</v>
      </c>
      <c r="AY23" s="6">
        <f t="shared" si="21"/>
        <v>-0.22665849342165412</v>
      </c>
      <c r="AZ23" s="6">
        <f t="shared" si="21"/>
        <v>-0.39767597346080852</v>
      </c>
    </row>
    <row r="24" spans="1:52" ht="15.5">
      <c r="AA24" s="41"/>
      <c r="AB24" s="6"/>
      <c r="AC24" s="6">
        <f>75.3+19.46*AC23</f>
        <v>58.073026973148814</v>
      </c>
      <c r="AD24" s="6">
        <f t="shared" ref="AD24:AR24" si="22">75.3+19.46*AD23</f>
        <v>57.060845376748709</v>
      </c>
      <c r="AE24" s="6">
        <f t="shared" si="22"/>
        <v>55.869127614357176</v>
      </c>
      <c r="AF24" s="6">
        <f t="shared" si="22"/>
        <v>62.129262586264701</v>
      </c>
      <c r="AG24" s="6">
        <f t="shared" si="22"/>
        <v>69.080907012382241</v>
      </c>
      <c r="AH24" s="6">
        <f t="shared" si="22"/>
        <v>52.807093237995446</v>
      </c>
      <c r="AI24" s="6">
        <f t="shared" si="22"/>
        <v>66.440722664986438</v>
      </c>
      <c r="AJ24" s="6">
        <f t="shared" si="22"/>
        <v>62.129262586264701</v>
      </c>
      <c r="AK24" s="6">
        <f t="shared" si="22"/>
        <v>60.835935291730678</v>
      </c>
      <c r="AL24" s="6">
        <f t="shared" si="22"/>
        <v>55.031061001521465</v>
      </c>
      <c r="AM24" s="6">
        <f t="shared" si="22"/>
        <v>55.134574086292005</v>
      </c>
      <c r="AN24" s="6">
        <f t="shared" si="22"/>
        <v>51.235802304246434</v>
      </c>
      <c r="AO24" s="6">
        <f t="shared" si="22"/>
        <v>63.488373835154341</v>
      </c>
      <c r="AP24" s="6">
        <f t="shared" si="22"/>
        <v>58.41843895246609</v>
      </c>
      <c r="AQ24" s="6">
        <f t="shared" si="22"/>
        <v>64.922011586632749</v>
      </c>
      <c r="AR24" s="6">
        <f t="shared" si="22"/>
        <v>54.114638300921229</v>
      </c>
      <c r="AS24" s="6">
        <f t="shared" ref="AS24:AX24" si="23">75.3+19.46*AS23</f>
        <v>53.126608849154415</v>
      </c>
      <c r="AT24" s="6">
        <f t="shared" si="23"/>
        <v>64.922011586632749</v>
      </c>
      <c r="AU24" s="6">
        <f t="shared" si="23"/>
        <v>60.835935291730678</v>
      </c>
      <c r="AV24" s="6">
        <f t="shared" si="23"/>
        <v>63.488373835154341</v>
      </c>
      <c r="AW24" s="6">
        <f t="shared" si="23"/>
        <v>56.189460550357225</v>
      </c>
      <c r="AX24" s="6">
        <f t="shared" si="23"/>
        <v>66.129594978639489</v>
      </c>
      <c r="AY24" s="6">
        <f t="shared" ref="AY24:AZ24" si="24">75.3+19.46*AY23</f>
        <v>70.889225718014615</v>
      </c>
      <c r="AZ24" s="6">
        <f t="shared" si="24"/>
        <v>67.561225556452669</v>
      </c>
    </row>
    <row r="25" spans="1:52" ht="15.5">
      <c r="AA25" s="4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52" ht="15.5">
      <c r="AA26" s="41" t="s">
        <v>129</v>
      </c>
      <c r="AB26" s="6"/>
      <c r="AC26" s="6">
        <f>LN(C18)</f>
        <v>5.4559192270515267</v>
      </c>
      <c r="AD26" s="6">
        <f t="shared" ref="AD26:AZ26" si="25">LN(D18)</f>
        <v>4.8918517581062888</v>
      </c>
      <c r="AE26" s="6">
        <f t="shared" si="25"/>
        <v>5.2911416827989415</v>
      </c>
      <c r="AF26" s="6">
        <f t="shared" si="25"/>
        <v>5.054333149361975</v>
      </c>
      <c r="AG26" s="6">
        <f t="shared" si="25"/>
        <v>5.6508386961617774</v>
      </c>
      <c r="AH26" s="6">
        <f t="shared" si="25"/>
        <v>5.8301213966992194</v>
      </c>
      <c r="AI26" s="6">
        <f t="shared" si="25"/>
        <v>5.7134027180331914</v>
      </c>
      <c r="AJ26" s="6">
        <f t="shared" si="25"/>
        <v>5.4293456289544411</v>
      </c>
      <c r="AK26" s="6">
        <f t="shared" si="25"/>
        <v>5.3033049080590757</v>
      </c>
      <c r="AL26" s="6">
        <f t="shared" si="25"/>
        <v>5.8493247799468593</v>
      </c>
      <c r="AM26" s="6">
        <f t="shared" si="25"/>
        <v>5.3375380797013179</v>
      </c>
      <c r="AN26" s="6">
        <f t="shared" si="25"/>
        <v>5.1416635565026603</v>
      </c>
      <c r="AO26" s="6">
        <f t="shared" si="25"/>
        <v>4.7957905455967413</v>
      </c>
      <c r="AP26" s="6">
        <f t="shared" si="25"/>
        <v>5.1647859739235145</v>
      </c>
      <c r="AQ26" s="6">
        <f t="shared" si="25"/>
        <v>5.0106352940962555</v>
      </c>
      <c r="AR26" s="6">
        <f t="shared" si="25"/>
        <v>2.4849066497880004</v>
      </c>
      <c r="AS26" s="6">
        <f t="shared" si="25"/>
        <v>4.9767337424205742</v>
      </c>
      <c r="AT26" s="6">
        <f t="shared" si="25"/>
        <v>4.3694478524670215</v>
      </c>
      <c r="AU26" s="6">
        <f t="shared" si="25"/>
        <v>5.1929568508902104</v>
      </c>
      <c r="AV26" s="6">
        <f t="shared" si="25"/>
        <v>4.7184988712950942</v>
      </c>
      <c r="AW26" s="6">
        <f t="shared" si="25"/>
        <v>4.7095302013123339</v>
      </c>
      <c r="AX26" s="6">
        <f t="shared" si="25"/>
        <v>3.4657359027997265</v>
      </c>
      <c r="AY26" s="6">
        <f t="shared" si="25"/>
        <v>4.6347289882296359</v>
      </c>
      <c r="AZ26" s="6">
        <f t="shared" si="25"/>
        <v>5.1474944768134527</v>
      </c>
    </row>
    <row r="27" spans="1:52" ht="15.5">
      <c r="AA27" s="41"/>
      <c r="AB27" s="6"/>
      <c r="AC27" s="6">
        <f>20.02*AC26</f>
        <v>109.22750292557156</v>
      </c>
      <c r="AD27" s="6">
        <f t="shared" ref="AD27:AR27" si="26">20.02*AD26</f>
        <v>97.934872197287902</v>
      </c>
      <c r="AE27" s="6">
        <f t="shared" si="26"/>
        <v>105.9286564896348</v>
      </c>
      <c r="AF27" s="6">
        <f t="shared" si="26"/>
        <v>101.18774965022673</v>
      </c>
      <c r="AG27" s="6">
        <f t="shared" si="26"/>
        <v>113.12979069715878</v>
      </c>
      <c r="AH27" s="6">
        <f t="shared" si="26"/>
        <v>116.71903036191837</v>
      </c>
      <c r="AI27" s="6">
        <f t="shared" si="26"/>
        <v>114.38232241502449</v>
      </c>
      <c r="AJ27" s="6">
        <f t="shared" si="26"/>
        <v>108.6954994916679</v>
      </c>
      <c r="AK27" s="6">
        <f t="shared" si="26"/>
        <v>106.17216425934269</v>
      </c>
      <c r="AL27" s="6">
        <f t="shared" si="26"/>
        <v>117.10348209453612</v>
      </c>
      <c r="AM27" s="6">
        <f t="shared" si="26"/>
        <v>106.85751235562039</v>
      </c>
      <c r="AN27" s="6">
        <f t="shared" si="26"/>
        <v>102.93610440118326</v>
      </c>
      <c r="AO27" s="6">
        <f t="shared" si="26"/>
        <v>96.01172672284676</v>
      </c>
      <c r="AP27" s="6">
        <f t="shared" si="26"/>
        <v>103.39901519794876</v>
      </c>
      <c r="AQ27" s="6">
        <f t="shared" si="26"/>
        <v>100.31291858780703</v>
      </c>
      <c r="AR27" s="6">
        <f t="shared" si="26"/>
        <v>49.747831128755763</v>
      </c>
      <c r="AS27" s="6">
        <f t="shared" ref="AS27:AX27" si="27">20.02*AS26</f>
        <v>99.634209523259898</v>
      </c>
      <c r="AT27" s="6">
        <f t="shared" si="27"/>
        <v>87.476346006389775</v>
      </c>
      <c r="AU27" s="6">
        <f t="shared" si="27"/>
        <v>103.96299615482201</v>
      </c>
      <c r="AV27" s="6">
        <f t="shared" si="27"/>
        <v>94.464347403327778</v>
      </c>
      <c r="AW27" s="6">
        <f t="shared" si="27"/>
        <v>94.284794630272927</v>
      </c>
      <c r="AX27" s="6">
        <f t="shared" si="27"/>
        <v>69.384032774050524</v>
      </c>
      <c r="AY27" s="6">
        <f t="shared" ref="AY27:AZ27" si="28">20.02*AY26</f>
        <v>92.787274344357314</v>
      </c>
      <c r="AZ27" s="6">
        <f t="shared" si="28"/>
        <v>103.05283942580532</v>
      </c>
    </row>
    <row r="28" spans="1:52" ht="15.5">
      <c r="AA28" s="41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52" ht="15.5">
      <c r="AA29" s="41" t="s">
        <v>42</v>
      </c>
      <c r="AB29" s="6"/>
      <c r="AC29" s="3">
        <f t="shared" ref="AC29:AZ29" si="29">AVERAGE(AC27,AC24,AC21,AC18)</f>
        <v>78.123030725637946</v>
      </c>
      <c r="AD29" s="3">
        <f t="shared" si="29"/>
        <v>78.677007575415374</v>
      </c>
      <c r="AE29" s="3">
        <f t="shared" si="29"/>
        <v>81.752642812407174</v>
      </c>
      <c r="AF29" s="3">
        <f t="shared" si="29"/>
        <v>80.275949218982078</v>
      </c>
      <c r="AG29" s="3">
        <f t="shared" si="29"/>
        <v>79.540869930884469</v>
      </c>
      <c r="AH29" s="3">
        <f t="shared" si="29"/>
        <v>75.980696506514533</v>
      </c>
      <c r="AI29" s="3">
        <f t="shared" si="29"/>
        <v>75.001180195448754</v>
      </c>
      <c r="AJ29" s="3">
        <f t="shared" si="29"/>
        <v>69.068003570215225</v>
      </c>
      <c r="AK29" s="3">
        <f t="shared" si="29"/>
        <v>70.036413293150972</v>
      </c>
      <c r="AL29" s="3">
        <f t="shared" si="29"/>
        <v>76.453195938030177</v>
      </c>
      <c r="AM29" s="3">
        <f t="shared" si="29"/>
        <v>77.551434902448648</v>
      </c>
      <c r="AN29" s="3">
        <f t="shared" si="29"/>
        <v>74.075052262344784</v>
      </c>
      <c r="AO29" s="3">
        <f t="shared" si="29"/>
        <v>76.082082831917887</v>
      </c>
      <c r="AP29" s="3">
        <f t="shared" si="29"/>
        <v>71.66954115911571</v>
      </c>
      <c r="AQ29" s="3">
        <f t="shared" si="29"/>
        <v>75.330002705916598</v>
      </c>
      <c r="AR29" s="3">
        <f t="shared" si="29"/>
        <v>56.476884681182305</v>
      </c>
      <c r="AS29" s="3">
        <f t="shared" si="29"/>
        <v>66.721852063551978</v>
      </c>
      <c r="AT29" s="3">
        <f t="shared" si="29"/>
        <v>75.42482566659578</v>
      </c>
      <c r="AU29" s="3">
        <f t="shared" si="29"/>
        <v>77.038671695675362</v>
      </c>
      <c r="AV29" s="3">
        <f t="shared" si="29"/>
        <v>72.608843661407107</v>
      </c>
      <c r="AW29" s="3">
        <f t="shared" si="29"/>
        <v>70.614427977636282</v>
      </c>
      <c r="AX29" s="3">
        <f t="shared" si="29"/>
        <v>73.403582934388339</v>
      </c>
      <c r="AY29" s="3">
        <f t="shared" si="29"/>
        <v>81.322264886098068</v>
      </c>
      <c r="AZ29" s="3">
        <f t="shared" si="29"/>
        <v>74.301484752033417</v>
      </c>
    </row>
    <row r="30" spans="1:52">
      <c r="AA30" s="38"/>
      <c r="AB30" s="6"/>
      <c r="AC30" s="772" t="s">
        <v>101</v>
      </c>
      <c r="AD30" s="160" t="s">
        <v>101</v>
      </c>
      <c r="AE30" s="160" t="s">
        <v>101</v>
      </c>
      <c r="AF30" s="160" t="s">
        <v>101</v>
      </c>
      <c r="AG30" s="772" t="s">
        <v>101</v>
      </c>
      <c r="AH30" s="772" t="s">
        <v>100</v>
      </c>
      <c r="AI30" s="160" t="s">
        <v>102</v>
      </c>
      <c r="AJ30" s="160" t="s">
        <v>102</v>
      </c>
      <c r="AK30" s="160" t="s">
        <v>102</v>
      </c>
      <c r="AL30" s="772" t="s">
        <v>100</v>
      </c>
      <c r="AM30" s="160" t="s">
        <v>100</v>
      </c>
      <c r="AN30" s="160" t="s">
        <v>102</v>
      </c>
      <c r="AO30" s="160" t="s">
        <v>100</v>
      </c>
      <c r="AP30" s="159" t="s">
        <v>102</v>
      </c>
      <c r="AQ30" s="771" t="s">
        <v>102</v>
      </c>
      <c r="AR30" s="160" t="s">
        <v>102</v>
      </c>
      <c r="AS30" s="160" t="s">
        <v>102</v>
      </c>
      <c r="AT30" s="772" t="s">
        <v>102</v>
      </c>
      <c r="AU30" s="772" t="s">
        <v>100</v>
      </c>
      <c r="AV30" s="178" t="s">
        <v>273</v>
      </c>
      <c r="AW30" s="255" t="s">
        <v>273</v>
      </c>
      <c r="AX30" s="300" t="s">
        <v>273</v>
      </c>
      <c r="AY30" s="772" t="s">
        <v>100</v>
      </c>
      <c r="AZ30" s="772" t="s">
        <v>273</v>
      </c>
    </row>
    <row r="31" spans="1:52">
      <c r="AB31" s="6"/>
      <c r="AC31" s="45">
        <v>1991</v>
      </c>
      <c r="AD31" s="45">
        <v>1992</v>
      </c>
      <c r="AE31" s="45">
        <v>1993</v>
      </c>
      <c r="AF31" s="45">
        <v>1994</v>
      </c>
      <c r="AG31" s="45">
        <v>1995</v>
      </c>
      <c r="AH31" s="45">
        <v>1996</v>
      </c>
      <c r="AI31" s="45">
        <v>1997</v>
      </c>
      <c r="AJ31" s="45">
        <v>1998</v>
      </c>
      <c r="AK31" s="45">
        <v>1999</v>
      </c>
      <c r="AL31" s="45">
        <v>2000</v>
      </c>
      <c r="AM31" s="45">
        <v>2001</v>
      </c>
      <c r="AN31" s="45">
        <v>2002</v>
      </c>
      <c r="AO31" s="45">
        <v>2003</v>
      </c>
      <c r="AP31" s="45">
        <v>2004</v>
      </c>
      <c r="AQ31" s="45">
        <v>2005</v>
      </c>
      <c r="AR31" s="45">
        <v>2006</v>
      </c>
      <c r="AS31" s="45">
        <v>2007</v>
      </c>
      <c r="AT31" s="45">
        <v>2008</v>
      </c>
      <c r="AU31" s="45">
        <v>2009</v>
      </c>
      <c r="AV31" s="45">
        <v>2010</v>
      </c>
      <c r="AW31" s="45">
        <v>2011</v>
      </c>
      <c r="AX31" s="45">
        <v>2012</v>
      </c>
      <c r="AY31" s="45">
        <v>2013</v>
      </c>
      <c r="AZ31" s="45">
        <v>2014</v>
      </c>
    </row>
    <row r="52" spans="1:7" ht="26">
      <c r="A52" s="1086" t="s">
        <v>143</v>
      </c>
      <c r="B52" s="1086"/>
      <c r="C52" s="1086"/>
      <c r="D52" s="1086"/>
      <c r="E52" s="1086"/>
      <c r="G52" s="861" t="s">
        <v>111</v>
      </c>
    </row>
    <row r="53" spans="1:7" ht="39">
      <c r="A53" s="1" t="s">
        <v>55</v>
      </c>
      <c r="B53" s="1088" t="s">
        <v>103</v>
      </c>
      <c r="C53" s="1088"/>
      <c r="D53" s="1088"/>
      <c r="E53" s="1088"/>
      <c r="G53" s="861" t="s">
        <v>67</v>
      </c>
    </row>
    <row r="54" spans="1:7">
      <c r="A54" s="1" t="s">
        <v>56</v>
      </c>
      <c r="B54" s="1088" t="s">
        <v>57</v>
      </c>
      <c r="C54" s="1088"/>
      <c r="D54" s="1088"/>
      <c r="E54" s="1088"/>
      <c r="G54" s="861" t="s">
        <v>109</v>
      </c>
    </row>
    <row r="55" spans="1:7" ht="26">
      <c r="A55" s="1" t="s">
        <v>98</v>
      </c>
      <c r="B55" s="1088" t="s">
        <v>99</v>
      </c>
      <c r="C55" s="1088"/>
      <c r="D55" s="1088"/>
      <c r="E55" s="1088"/>
      <c r="G55" s="861" t="s">
        <v>110</v>
      </c>
    </row>
    <row r="56" spans="1:7">
      <c r="A56" s="1" t="s">
        <v>58</v>
      </c>
      <c r="B56" s="1088" t="s">
        <v>59</v>
      </c>
      <c r="C56" s="1088"/>
      <c r="D56" s="1088"/>
      <c r="E56" s="1088"/>
    </row>
    <row r="57" spans="1:7">
      <c r="A57" s="1" t="s">
        <v>96</v>
      </c>
      <c r="B57" s="1088" t="s">
        <v>97</v>
      </c>
      <c r="C57" s="1088"/>
      <c r="D57" s="1088"/>
      <c r="E57" s="1088"/>
    </row>
    <row r="58" spans="1:7">
      <c r="A58" s="1" t="s">
        <v>60</v>
      </c>
      <c r="B58" s="1088" t="s">
        <v>61</v>
      </c>
      <c r="C58" s="1088"/>
      <c r="D58" s="1088"/>
      <c r="E58" s="1088"/>
    </row>
    <row r="59" spans="1:7">
      <c r="A59" s="1" t="s">
        <v>83</v>
      </c>
      <c r="B59" s="1088" t="s">
        <v>84</v>
      </c>
      <c r="C59" s="1088"/>
      <c r="D59" s="1088"/>
      <c r="E59" s="1088"/>
    </row>
    <row r="60" spans="1:7">
      <c r="A60" s="1086" t="s">
        <v>62</v>
      </c>
      <c r="B60" s="1086"/>
      <c r="C60" s="1086"/>
      <c r="D60" s="1086"/>
      <c r="E60" s="1086"/>
    </row>
    <row r="61" spans="1:7" ht="65">
      <c r="A61" s="1" t="s">
        <v>63</v>
      </c>
      <c r="B61" s="1" t="s">
        <v>59</v>
      </c>
    </row>
    <row r="88" spans="1:1">
      <c r="A88" s="17"/>
    </row>
    <row r="89" spans="1:1">
      <c r="A89" s="17"/>
    </row>
    <row r="90" spans="1:1">
      <c r="A90" s="17"/>
    </row>
  </sheetData>
  <mergeCells count="13">
    <mergeCell ref="B54:E54"/>
    <mergeCell ref="B55:E55"/>
    <mergeCell ref="A60:E60"/>
    <mergeCell ref="B56:E56"/>
    <mergeCell ref="B57:E57"/>
    <mergeCell ref="B58:E58"/>
    <mergeCell ref="B59:E59"/>
    <mergeCell ref="B53:E53"/>
    <mergeCell ref="AA1:AN1"/>
    <mergeCell ref="A2:N2"/>
    <mergeCell ref="A15:N15"/>
    <mergeCell ref="AA15:AN15"/>
    <mergeCell ref="A52:E52"/>
  </mergeCells>
  <phoneticPr fontId="7" type="noConversion"/>
  <pageMargins left="0.75" right="0.75" top="1" bottom="1" header="0.5" footer="0.5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G504"/>
  <sheetViews>
    <sheetView zoomScaleNormal="100" workbookViewId="0">
      <selection activeCell="B13" sqref="B13"/>
    </sheetView>
  </sheetViews>
  <sheetFormatPr defaultRowHeight="14"/>
  <cols>
    <col min="1" max="1" width="22.453125" style="1" customWidth="1"/>
    <col min="2" max="2" width="12.90625" customWidth="1"/>
    <col min="3" max="3" width="13.90625" bestFit="1" customWidth="1"/>
    <col min="4" max="4" width="7" bestFit="1" customWidth="1"/>
    <col min="5" max="5" width="9.54296875" customWidth="1"/>
    <col min="6" max="6" width="11.90625" customWidth="1"/>
    <col min="7" max="7" width="11.08984375" customWidth="1"/>
    <col min="8" max="8" width="10.6328125" customWidth="1"/>
    <col min="9" max="9" width="10.54296875" customWidth="1"/>
    <col min="10" max="10" width="11" customWidth="1"/>
    <col min="11" max="11" width="11.6328125" customWidth="1"/>
    <col min="12" max="12" width="11" customWidth="1"/>
    <col min="13" max="13" width="12.54296875" customWidth="1"/>
    <col min="14" max="14" width="13.6328125" customWidth="1"/>
    <col min="15" max="15" width="13.08984375" customWidth="1"/>
    <col min="16" max="16" width="11.90625" customWidth="1"/>
    <col min="17" max="17" width="10.6328125" customWidth="1"/>
    <col min="18" max="18" width="10.453125" customWidth="1"/>
    <col min="19" max="19" width="10.36328125" customWidth="1"/>
    <col min="20" max="20" width="11.453125" customWidth="1"/>
    <col min="21" max="21" width="9.6328125" customWidth="1"/>
    <col min="22" max="22" width="10.90625" customWidth="1"/>
    <col min="23" max="23" width="9.90625" customWidth="1"/>
    <col min="24" max="24" width="17" customWidth="1"/>
    <col min="25" max="25" width="10.90625" customWidth="1"/>
    <col min="26" max="26" width="11.08984375" customWidth="1"/>
    <col min="27" max="27" width="11.453125" customWidth="1"/>
    <col min="28" max="28" width="12" customWidth="1"/>
    <col min="29" max="29" width="10.453125" customWidth="1"/>
    <col min="30" max="30" width="12.08984375" customWidth="1"/>
    <col min="31" max="31" width="10.90625" customWidth="1"/>
    <col min="32" max="32" width="9.453125" customWidth="1"/>
  </cols>
  <sheetData>
    <row r="1" spans="1:33">
      <c r="A1" s="1086" t="s">
        <v>271</v>
      </c>
      <c r="B1" s="1086"/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N1" s="1086"/>
      <c r="O1" s="1086"/>
      <c r="P1" s="1086"/>
    </row>
    <row r="2" spans="1:33" ht="15" customHeight="1"/>
    <row r="3" spans="1:33" ht="28">
      <c r="B3" s="1" t="s">
        <v>168</v>
      </c>
      <c r="T3" t="s">
        <v>163</v>
      </c>
      <c r="U3" t="s">
        <v>164</v>
      </c>
      <c r="V3" t="s">
        <v>165</v>
      </c>
      <c r="W3" t="s">
        <v>166</v>
      </c>
      <c r="X3" t="s">
        <v>372</v>
      </c>
      <c r="AF3" s="17" t="s">
        <v>623</v>
      </c>
      <c r="AG3" s="17" t="s">
        <v>656</v>
      </c>
    </row>
    <row r="4" spans="1:33" s="7" customFormat="1">
      <c r="A4" s="63" t="s">
        <v>2</v>
      </c>
      <c r="B4" s="448">
        <v>41645</v>
      </c>
      <c r="C4" s="448">
        <v>41680</v>
      </c>
      <c r="D4" s="448">
        <v>41724</v>
      </c>
      <c r="E4" s="448">
        <v>41750</v>
      </c>
      <c r="F4" s="448">
        <v>41778</v>
      </c>
      <c r="G4" s="448">
        <v>41806</v>
      </c>
      <c r="H4" s="449">
        <v>41827</v>
      </c>
      <c r="I4" s="449">
        <v>41849</v>
      </c>
      <c r="J4" s="449">
        <v>41855</v>
      </c>
      <c r="K4" s="448">
        <v>41869</v>
      </c>
      <c r="L4" s="448">
        <v>41890</v>
      </c>
      <c r="M4" s="450">
        <v>41897</v>
      </c>
      <c r="N4" s="450">
        <v>41932</v>
      </c>
      <c r="O4" s="450">
        <v>41961</v>
      </c>
      <c r="P4" s="450">
        <v>41981</v>
      </c>
      <c r="Q4" s="153"/>
      <c r="R4" s="179"/>
      <c r="S4" s="179"/>
      <c r="T4" s="287">
        <v>2</v>
      </c>
      <c r="U4" s="286">
        <v>0.21</v>
      </c>
      <c r="V4" s="286">
        <v>0.04</v>
      </c>
      <c r="W4" s="286">
        <f>U4*2</f>
        <v>0.42</v>
      </c>
      <c r="X4" s="8">
        <f>V4*W4</f>
        <v>1.6799999999999999E-2</v>
      </c>
      <c r="AE4" s="7">
        <v>41768</v>
      </c>
      <c r="AF4" s="5">
        <v>28</v>
      </c>
      <c r="AG4" s="613"/>
    </row>
    <row r="5" spans="1:33" s="4" customFormat="1">
      <c r="A5" s="42" t="s">
        <v>18</v>
      </c>
      <c r="B5" s="50">
        <v>18</v>
      </c>
      <c r="C5" s="50">
        <v>4.5999999999999996</v>
      </c>
      <c r="D5" s="50">
        <v>2.99</v>
      </c>
      <c r="E5" s="50">
        <v>11.2</v>
      </c>
      <c r="F5" s="50">
        <v>46.3</v>
      </c>
      <c r="G5" s="50">
        <v>3.3</v>
      </c>
      <c r="H5" s="50">
        <v>2.8</v>
      </c>
      <c r="I5" s="50">
        <v>5.0999999999999996</v>
      </c>
      <c r="J5" s="50">
        <v>7.4</v>
      </c>
      <c r="K5" s="50">
        <v>4.8899999999999997</v>
      </c>
      <c r="L5" s="50">
        <v>1.9</v>
      </c>
      <c r="M5" s="50">
        <v>4.3600000000000003</v>
      </c>
      <c r="N5" s="50">
        <v>4.5</v>
      </c>
      <c r="O5" s="50">
        <v>2.62</v>
      </c>
      <c r="P5" s="50">
        <v>1.5</v>
      </c>
      <c r="Q5" s="173"/>
      <c r="R5" s="180"/>
      <c r="S5" s="180"/>
      <c r="T5" s="288">
        <v>4</v>
      </c>
      <c r="U5" s="6">
        <v>0.56000000000000005</v>
      </c>
      <c r="V5" s="6">
        <v>0.83</v>
      </c>
      <c r="W5" s="286">
        <f t="shared" ref="W5:W12" si="0">U5*2</f>
        <v>1.1200000000000001</v>
      </c>
      <c r="X5" s="286">
        <f t="shared" ref="X5:X18" si="1">V5*W5</f>
        <v>0.92960000000000009</v>
      </c>
      <c r="AE5" s="7">
        <v>41769</v>
      </c>
      <c r="AF5" s="5">
        <v>21</v>
      </c>
      <c r="AG5" s="5"/>
    </row>
    <row r="6" spans="1:33" s="4" customFormat="1">
      <c r="A6" s="42" t="s">
        <v>19</v>
      </c>
      <c r="B6" s="50">
        <v>15</v>
      </c>
      <c r="C6" s="50">
        <v>40</v>
      </c>
      <c r="D6" s="50">
        <v>3.57</v>
      </c>
      <c r="E6" s="50">
        <v>67.2</v>
      </c>
      <c r="F6" s="50">
        <v>106</v>
      </c>
      <c r="G6" s="50">
        <v>60</v>
      </c>
      <c r="H6" s="50">
        <v>17</v>
      </c>
      <c r="I6" s="50">
        <v>33</v>
      </c>
      <c r="J6" s="50">
        <v>39</v>
      </c>
      <c r="K6" s="50">
        <v>32</v>
      </c>
      <c r="L6" s="50">
        <v>22</v>
      </c>
      <c r="M6" s="50">
        <v>17</v>
      </c>
      <c r="N6" s="50">
        <v>27.7</v>
      </c>
      <c r="O6" s="50">
        <v>8.76</v>
      </c>
      <c r="P6" s="50">
        <v>5.01</v>
      </c>
      <c r="R6" s="173"/>
      <c r="S6" s="180"/>
      <c r="T6" s="287">
        <v>6</v>
      </c>
      <c r="U6" s="6">
        <v>0.74</v>
      </c>
      <c r="V6" s="6">
        <v>0.71</v>
      </c>
      <c r="W6" s="286">
        <f t="shared" si="0"/>
        <v>1.48</v>
      </c>
      <c r="X6" s="286">
        <f t="shared" si="1"/>
        <v>1.0508</v>
      </c>
      <c r="AE6" s="7">
        <v>41770</v>
      </c>
      <c r="AF6" s="5">
        <v>58</v>
      </c>
      <c r="AG6" s="5"/>
    </row>
    <row r="7" spans="1:33" s="4" customFormat="1">
      <c r="A7" s="42" t="s">
        <v>21</v>
      </c>
      <c r="B7" s="50">
        <v>21</v>
      </c>
      <c r="C7" s="50">
        <v>28.5</v>
      </c>
      <c r="D7" s="50">
        <v>8.6999999999999993</v>
      </c>
      <c r="E7" s="50">
        <v>71</v>
      </c>
      <c r="F7" s="50">
        <v>138</v>
      </c>
      <c r="G7" s="50">
        <v>93.7</v>
      </c>
      <c r="H7" s="50">
        <v>36</v>
      </c>
      <c r="I7" s="50">
        <v>62.2</v>
      </c>
      <c r="J7" s="50">
        <v>64.400000000000006</v>
      </c>
      <c r="K7" s="50">
        <v>51</v>
      </c>
      <c r="L7" s="50">
        <v>39</v>
      </c>
      <c r="M7" s="50">
        <v>33</v>
      </c>
      <c r="N7" s="50">
        <v>33</v>
      </c>
      <c r="O7" s="50">
        <v>22.2</v>
      </c>
      <c r="P7" s="50">
        <v>11.4</v>
      </c>
      <c r="Q7" s="174"/>
      <c r="R7" s="180"/>
      <c r="S7" s="180"/>
      <c r="T7" s="288">
        <v>8</v>
      </c>
      <c r="U7" s="6">
        <v>0.74</v>
      </c>
      <c r="V7" s="6">
        <v>0.28000000000000003</v>
      </c>
      <c r="W7" s="286">
        <f>U7*2</f>
        <v>1.48</v>
      </c>
      <c r="X7" s="286">
        <f t="shared" si="1"/>
        <v>0.41440000000000005</v>
      </c>
      <c r="AE7" s="7">
        <v>41771</v>
      </c>
      <c r="AF7" s="5">
        <v>53</v>
      </c>
      <c r="AG7" s="5"/>
    </row>
    <row r="8" spans="1:33">
      <c r="A8" s="43" t="s">
        <v>169</v>
      </c>
      <c r="B8" s="614" t="s">
        <v>68</v>
      </c>
      <c r="C8" s="614" t="s">
        <v>69</v>
      </c>
      <c r="D8" s="614" t="s">
        <v>70</v>
      </c>
      <c r="E8" s="614" t="s">
        <v>71</v>
      </c>
      <c r="F8" s="614" t="s">
        <v>72</v>
      </c>
      <c r="G8" s="614" t="s">
        <v>73</v>
      </c>
      <c r="H8" s="614" t="s">
        <v>74</v>
      </c>
      <c r="I8" s="614" t="s">
        <v>75</v>
      </c>
      <c r="J8" s="614" t="s">
        <v>76</v>
      </c>
      <c r="K8" s="614" t="s">
        <v>77</v>
      </c>
      <c r="L8" s="614" t="s">
        <v>78</v>
      </c>
      <c r="M8" s="614" t="s">
        <v>79</v>
      </c>
      <c r="T8" s="287">
        <v>10</v>
      </c>
      <c r="U8" s="6">
        <v>0.94</v>
      </c>
      <c r="V8" s="6">
        <v>0.85</v>
      </c>
      <c r="W8" s="286">
        <f t="shared" si="0"/>
        <v>1.88</v>
      </c>
      <c r="X8" s="286">
        <f>V7*W8</f>
        <v>0.52639999999999998</v>
      </c>
      <c r="AE8" s="7">
        <v>41772</v>
      </c>
      <c r="AF8" s="5">
        <v>23</v>
      </c>
      <c r="AG8" s="5"/>
    </row>
    <row r="9" spans="1:33">
      <c r="A9" s="42" t="s">
        <v>18</v>
      </c>
      <c r="B9" s="362">
        <f t="shared" ref="B9:G10" si="2">B5</f>
        <v>18</v>
      </c>
      <c r="C9" s="362">
        <f t="shared" si="2"/>
        <v>4.5999999999999996</v>
      </c>
      <c r="D9" s="362">
        <f t="shared" si="2"/>
        <v>2.99</v>
      </c>
      <c r="E9" s="362">
        <f t="shared" si="2"/>
        <v>11.2</v>
      </c>
      <c r="F9" s="362">
        <f t="shared" si="2"/>
        <v>46.3</v>
      </c>
      <c r="G9" s="362">
        <f t="shared" si="2"/>
        <v>3.3</v>
      </c>
      <c r="H9" s="145">
        <f>AVERAGE(H5:I5)</f>
        <v>3.9499999999999997</v>
      </c>
      <c r="I9" s="145">
        <f>AVERAGE(J5:K5)</f>
        <v>6.1449999999999996</v>
      </c>
      <c r="J9" s="145">
        <f>AVERAGE(L5:M5)</f>
        <v>3.13</v>
      </c>
      <c r="K9" s="363">
        <f>N5</f>
        <v>4.5</v>
      </c>
      <c r="L9" s="363">
        <f t="shared" ref="L9:M11" si="3">O5</f>
        <v>2.62</v>
      </c>
      <c r="M9" s="363">
        <f t="shared" si="3"/>
        <v>1.5</v>
      </c>
      <c r="T9" s="288">
        <v>12</v>
      </c>
      <c r="U9" s="6">
        <v>0.61</v>
      </c>
      <c r="V9" s="6">
        <v>1.02</v>
      </c>
      <c r="W9" s="286">
        <f>U9*2</f>
        <v>1.22</v>
      </c>
      <c r="X9" s="286">
        <f>V8*W9</f>
        <v>1.0369999999999999</v>
      </c>
      <c r="AE9" s="7">
        <v>41773</v>
      </c>
      <c r="AF9" s="5">
        <v>33</v>
      </c>
      <c r="AG9" s="5"/>
    </row>
    <row r="10" spans="1:33">
      <c r="A10" s="42" t="s">
        <v>19</v>
      </c>
      <c r="B10" s="362">
        <f t="shared" si="2"/>
        <v>15</v>
      </c>
      <c r="C10" s="362">
        <f t="shared" si="2"/>
        <v>40</v>
      </c>
      <c r="D10" s="362">
        <f t="shared" si="2"/>
        <v>3.57</v>
      </c>
      <c r="E10" s="362">
        <f t="shared" si="2"/>
        <v>67.2</v>
      </c>
      <c r="F10" s="362">
        <f t="shared" si="2"/>
        <v>106</v>
      </c>
      <c r="G10" s="362">
        <f t="shared" si="2"/>
        <v>60</v>
      </c>
      <c r="H10" s="145">
        <f>AVERAGE(H6:I6)</f>
        <v>25</v>
      </c>
      <c r="I10" s="145">
        <f>AVERAGE(J6:K6)</f>
        <v>35.5</v>
      </c>
      <c r="J10" s="145">
        <f>M6</f>
        <v>17</v>
      </c>
      <c r="K10" s="363">
        <f>N6</f>
        <v>27.7</v>
      </c>
      <c r="L10" s="363">
        <f t="shared" si="3"/>
        <v>8.76</v>
      </c>
      <c r="M10" s="363">
        <f t="shared" si="3"/>
        <v>5.01</v>
      </c>
      <c r="T10" s="287">
        <v>14</v>
      </c>
      <c r="U10" s="6"/>
      <c r="V10" s="6">
        <v>2.95</v>
      </c>
      <c r="W10" s="286">
        <f t="shared" si="0"/>
        <v>0</v>
      </c>
      <c r="X10" s="286">
        <f>V9*W10</f>
        <v>0</v>
      </c>
      <c r="AE10" s="7">
        <v>41774</v>
      </c>
      <c r="AF10" s="5">
        <v>57</v>
      </c>
      <c r="AG10" s="5"/>
    </row>
    <row r="11" spans="1:33">
      <c r="A11" s="42" t="s">
        <v>21</v>
      </c>
      <c r="B11" s="362">
        <f t="shared" ref="B11:G11" si="4">B7</f>
        <v>21</v>
      </c>
      <c r="C11" s="362">
        <f t="shared" si="4"/>
        <v>28.5</v>
      </c>
      <c r="D11" s="362">
        <f t="shared" si="4"/>
        <v>8.6999999999999993</v>
      </c>
      <c r="E11" s="362">
        <f t="shared" si="4"/>
        <v>71</v>
      </c>
      <c r="F11" s="362">
        <f t="shared" si="4"/>
        <v>138</v>
      </c>
      <c r="G11" s="362">
        <f t="shared" si="4"/>
        <v>93.7</v>
      </c>
      <c r="H11" s="145">
        <f>AVERAGE(H7:I7)</f>
        <v>49.1</v>
      </c>
      <c r="I11" s="145">
        <f>AVERAGE(J7:K7)</f>
        <v>57.7</v>
      </c>
      <c r="J11" s="145">
        <f>AVERAGE(L7:M7)</f>
        <v>36</v>
      </c>
      <c r="K11" s="363">
        <f>N7</f>
        <v>33</v>
      </c>
      <c r="L11" s="363">
        <f t="shared" si="3"/>
        <v>22.2</v>
      </c>
      <c r="M11" s="363">
        <f t="shared" si="3"/>
        <v>11.4</v>
      </c>
      <c r="T11" s="288">
        <v>16</v>
      </c>
      <c r="U11" s="6"/>
      <c r="V11" s="6">
        <v>0.35</v>
      </c>
      <c r="W11" s="286">
        <f t="shared" si="0"/>
        <v>0</v>
      </c>
      <c r="X11" s="286">
        <f>V10*W11</f>
        <v>0</v>
      </c>
      <c r="AE11" s="7">
        <v>41775</v>
      </c>
      <c r="AF11" s="5">
        <v>74</v>
      </c>
      <c r="AG11" s="5"/>
    </row>
    <row r="12" spans="1:33">
      <c r="A12" s="43" t="s">
        <v>118</v>
      </c>
      <c r="B12" s="43" t="s">
        <v>68</v>
      </c>
      <c r="C12" s="43" t="s">
        <v>69</v>
      </c>
      <c r="D12" s="43" t="s">
        <v>70</v>
      </c>
      <c r="E12" s="43" t="s">
        <v>71</v>
      </c>
      <c r="F12" s="43" t="s">
        <v>72</v>
      </c>
      <c r="G12" s="43" t="s">
        <v>73</v>
      </c>
      <c r="H12" s="43" t="s">
        <v>74</v>
      </c>
      <c r="I12" s="43" t="s">
        <v>75</v>
      </c>
      <c r="J12" s="43" t="s">
        <v>76</v>
      </c>
      <c r="K12" s="43" t="s">
        <v>77</v>
      </c>
      <c r="L12" s="43" t="s">
        <v>78</v>
      </c>
      <c r="M12" s="43" t="s">
        <v>79</v>
      </c>
      <c r="T12" s="287">
        <v>18</v>
      </c>
      <c r="U12" s="6"/>
      <c r="V12" s="6">
        <v>1.78</v>
      </c>
      <c r="W12" s="286">
        <f t="shared" si="0"/>
        <v>0</v>
      </c>
      <c r="X12" s="286">
        <f t="shared" si="1"/>
        <v>0</v>
      </c>
      <c r="AE12" s="7">
        <v>41776</v>
      </c>
      <c r="AF12" s="5"/>
      <c r="AG12" s="5"/>
    </row>
    <row r="13" spans="1:33">
      <c r="A13" s="42" t="s">
        <v>18</v>
      </c>
      <c r="B13" s="44">
        <f>B9*1.983</f>
        <v>35.694000000000003</v>
      </c>
      <c r="C13" s="44">
        <f>C9*1.983</f>
        <v>9.1218000000000004</v>
      </c>
      <c r="D13" s="44">
        <f>D9*1.983</f>
        <v>5.9291700000000009</v>
      </c>
      <c r="E13" s="44">
        <f t="shared" ref="E13:M15" si="5">E9*1.983</f>
        <v>22.209599999999998</v>
      </c>
      <c r="F13" s="44">
        <f t="shared" si="5"/>
        <v>91.812899999999999</v>
      </c>
      <c r="G13" s="44">
        <f t="shared" si="5"/>
        <v>6.5438999999999998</v>
      </c>
      <c r="H13" s="44">
        <f t="shared" si="5"/>
        <v>7.8328499999999996</v>
      </c>
      <c r="I13" s="44">
        <f t="shared" si="5"/>
        <v>12.185535</v>
      </c>
      <c r="J13" s="44">
        <f t="shared" si="5"/>
        <v>6.2067899999999998</v>
      </c>
      <c r="K13" s="44">
        <f t="shared" si="5"/>
        <v>8.9235000000000007</v>
      </c>
      <c r="L13" s="44">
        <f t="shared" si="5"/>
        <v>5.1954600000000006</v>
      </c>
      <c r="M13" s="44">
        <f t="shared" si="5"/>
        <v>2.9744999999999999</v>
      </c>
      <c r="T13" s="288">
        <v>20</v>
      </c>
      <c r="U13" s="6"/>
      <c r="V13" s="6">
        <v>3.43</v>
      </c>
      <c r="W13" s="286">
        <f>U13*3</f>
        <v>0</v>
      </c>
      <c r="X13" s="286">
        <f t="shared" si="1"/>
        <v>0</v>
      </c>
      <c r="AE13" s="7">
        <v>41777</v>
      </c>
      <c r="AF13" s="5">
        <v>75</v>
      </c>
      <c r="AG13" s="5">
        <v>76</v>
      </c>
    </row>
    <row r="14" spans="1:33">
      <c r="A14" s="42" t="s">
        <v>19</v>
      </c>
      <c r="B14" s="44">
        <f t="shared" ref="B14:D15" si="6">B10*1.983</f>
        <v>29.745000000000001</v>
      </c>
      <c r="C14" s="44">
        <f t="shared" si="6"/>
        <v>79.320000000000007</v>
      </c>
      <c r="D14" s="44">
        <f t="shared" si="6"/>
        <v>7.0793100000000004</v>
      </c>
      <c r="E14" s="44">
        <f t="shared" si="5"/>
        <v>133.25760000000002</v>
      </c>
      <c r="F14" s="44">
        <f t="shared" si="5"/>
        <v>210.19800000000001</v>
      </c>
      <c r="G14" s="44">
        <f t="shared" si="5"/>
        <v>118.98</v>
      </c>
      <c r="H14" s="44">
        <f t="shared" si="5"/>
        <v>49.575000000000003</v>
      </c>
      <c r="I14" s="44">
        <f t="shared" si="5"/>
        <v>70.396500000000003</v>
      </c>
      <c r="J14" s="44">
        <f t="shared" si="5"/>
        <v>33.710999999999999</v>
      </c>
      <c r="K14" s="44">
        <f t="shared" si="5"/>
        <v>54.929099999999998</v>
      </c>
      <c r="L14" s="44">
        <f t="shared" si="5"/>
        <v>17.371079999999999</v>
      </c>
      <c r="M14" s="44">
        <f t="shared" si="5"/>
        <v>9.9348299999999998</v>
      </c>
      <c r="T14" s="287">
        <v>22</v>
      </c>
      <c r="U14" s="6"/>
      <c r="V14" s="6">
        <v>0.41</v>
      </c>
      <c r="W14" s="286">
        <f t="shared" ref="W14:W18" si="7">U14*2</f>
        <v>0</v>
      </c>
      <c r="X14" s="286">
        <f t="shared" si="1"/>
        <v>0</v>
      </c>
      <c r="AE14" s="7">
        <v>41778</v>
      </c>
      <c r="AF14" s="5"/>
      <c r="AG14" s="5"/>
    </row>
    <row r="15" spans="1:33">
      <c r="A15" s="42" t="s">
        <v>21</v>
      </c>
      <c r="B15" s="44">
        <f t="shared" si="6"/>
        <v>41.643000000000001</v>
      </c>
      <c r="C15" s="44">
        <f t="shared" si="6"/>
        <v>56.515500000000003</v>
      </c>
      <c r="D15" s="44">
        <f t="shared" si="6"/>
        <v>17.252099999999999</v>
      </c>
      <c r="E15" s="44">
        <f t="shared" si="5"/>
        <v>140.79300000000001</v>
      </c>
      <c r="F15" s="44">
        <f t="shared" si="5"/>
        <v>273.654</v>
      </c>
      <c r="G15" s="44">
        <f t="shared" si="5"/>
        <v>185.80710000000002</v>
      </c>
      <c r="H15" s="44">
        <f t="shared" si="5"/>
        <v>97.365300000000005</v>
      </c>
      <c r="I15" s="44">
        <f t="shared" si="5"/>
        <v>114.41910000000001</v>
      </c>
      <c r="J15" s="44">
        <f t="shared" si="5"/>
        <v>71.388000000000005</v>
      </c>
      <c r="K15" s="44">
        <f t="shared" si="5"/>
        <v>65.439000000000007</v>
      </c>
      <c r="L15" s="44">
        <f t="shared" si="5"/>
        <v>44.022600000000004</v>
      </c>
      <c r="M15" s="44">
        <f t="shared" si="5"/>
        <v>22.606200000000001</v>
      </c>
      <c r="T15" s="288">
        <v>24</v>
      </c>
      <c r="U15" s="6"/>
      <c r="V15" s="6"/>
      <c r="W15" s="286">
        <f t="shared" si="7"/>
        <v>0</v>
      </c>
      <c r="X15" s="286">
        <f t="shared" si="1"/>
        <v>0</v>
      </c>
      <c r="AE15" s="7">
        <v>41779</v>
      </c>
      <c r="AF15" s="5">
        <v>112</v>
      </c>
      <c r="AG15" s="5">
        <v>99</v>
      </c>
    </row>
    <row r="16" spans="1:3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T16" s="287">
        <v>26</v>
      </c>
      <c r="U16" s="6"/>
      <c r="W16" s="286">
        <f t="shared" si="7"/>
        <v>0</v>
      </c>
      <c r="X16" s="286">
        <f t="shared" si="1"/>
        <v>0</v>
      </c>
      <c r="AE16" s="7">
        <v>41780</v>
      </c>
      <c r="AF16" s="5">
        <v>103</v>
      </c>
      <c r="AG16" s="5">
        <v>97</v>
      </c>
    </row>
    <row r="17" spans="1:33" ht="15.5">
      <c r="A17" s="8"/>
      <c r="B17" s="1092"/>
      <c r="C17" s="1092"/>
      <c r="D17" s="1092"/>
      <c r="E17" s="1092"/>
      <c r="F17" s="1092"/>
      <c r="G17" s="1092"/>
      <c r="H17" s="1092"/>
      <c r="I17" s="1092"/>
      <c r="J17" s="1092"/>
      <c r="K17" s="1092"/>
      <c r="L17" s="1092"/>
      <c r="T17" s="288">
        <v>28</v>
      </c>
      <c r="U17" s="6"/>
      <c r="W17" s="286">
        <f t="shared" si="7"/>
        <v>0</v>
      </c>
      <c r="X17" s="286">
        <f t="shared" si="1"/>
        <v>0</v>
      </c>
      <c r="AE17" s="7">
        <v>41781</v>
      </c>
      <c r="AF17" s="5">
        <v>120</v>
      </c>
      <c r="AG17" s="5">
        <v>109</v>
      </c>
    </row>
    <row r="18" spans="1:33" ht="14.25" customHeight="1">
      <c r="A18" s="60" t="s">
        <v>85</v>
      </c>
      <c r="B18" s="62">
        <v>31</v>
      </c>
      <c r="C18" s="61">
        <v>29</v>
      </c>
      <c r="D18" s="61">
        <v>31</v>
      </c>
      <c r="E18" s="61">
        <v>30</v>
      </c>
      <c r="F18" s="61">
        <v>31</v>
      </c>
      <c r="G18" s="61">
        <v>30</v>
      </c>
      <c r="H18" s="61">
        <v>31</v>
      </c>
      <c r="I18" s="61">
        <v>31</v>
      </c>
      <c r="J18" s="61">
        <v>30</v>
      </c>
      <c r="K18" s="61">
        <v>31</v>
      </c>
      <c r="L18" s="61">
        <v>30</v>
      </c>
      <c r="M18" s="61">
        <v>31</v>
      </c>
      <c r="N18" s="1094" t="s">
        <v>138</v>
      </c>
      <c r="O18" s="185"/>
      <c r="P18" s="185"/>
      <c r="T18" s="287">
        <v>30</v>
      </c>
      <c r="W18" s="286">
        <f t="shared" si="7"/>
        <v>0</v>
      </c>
      <c r="X18" s="286">
        <f t="shared" si="1"/>
        <v>0</v>
      </c>
      <c r="AE18" s="7">
        <v>41782</v>
      </c>
      <c r="AF18" s="5">
        <v>135</v>
      </c>
      <c r="AG18" s="5">
        <v>125</v>
      </c>
    </row>
    <row r="19" spans="1:33" ht="24" customHeight="1">
      <c r="A19" s="60"/>
      <c r="B19" s="62" t="s">
        <v>68</v>
      </c>
      <c r="C19" s="61" t="s">
        <v>69</v>
      </c>
      <c r="D19" s="61" t="s">
        <v>70</v>
      </c>
      <c r="E19" s="61" t="s">
        <v>71</v>
      </c>
      <c r="F19" s="61" t="s">
        <v>72</v>
      </c>
      <c r="G19" s="61" t="s">
        <v>73</v>
      </c>
      <c r="H19" s="61" t="s">
        <v>74</v>
      </c>
      <c r="I19" s="61" t="s">
        <v>75</v>
      </c>
      <c r="J19" s="61" t="s">
        <v>76</v>
      </c>
      <c r="K19" s="61" t="s">
        <v>77</v>
      </c>
      <c r="L19" s="61" t="s">
        <v>78</v>
      </c>
      <c r="M19" s="61" t="s">
        <v>79</v>
      </c>
      <c r="N19" s="1094"/>
      <c r="O19" s="187"/>
      <c r="P19" s="188"/>
      <c r="X19" s="6">
        <f>SUM(X4:X18)</f>
        <v>3.9749999999999996</v>
      </c>
      <c r="AE19" s="7">
        <v>41783</v>
      </c>
      <c r="AF19" s="5"/>
      <c r="AG19" s="5">
        <v>132</v>
      </c>
    </row>
    <row r="20" spans="1:33">
      <c r="A20" s="42" t="s">
        <v>18</v>
      </c>
      <c r="B20" s="175">
        <f>B13*B18</f>
        <v>1106.5140000000001</v>
      </c>
      <c r="C20" s="175">
        <f>C13*C18</f>
        <v>264.53219999999999</v>
      </c>
      <c r="D20" s="175">
        <f>D13*D18</f>
        <v>183.80427000000003</v>
      </c>
      <c r="E20" s="175">
        <f t="shared" ref="E20:M20" si="8">E13*E18</f>
        <v>666.2879999999999</v>
      </c>
      <c r="F20" s="175">
        <f t="shared" si="8"/>
        <v>2846.1999000000001</v>
      </c>
      <c r="G20" s="175">
        <f t="shared" si="8"/>
        <v>196.31700000000001</v>
      </c>
      <c r="H20" s="175">
        <f t="shared" si="8"/>
        <v>242.81834999999998</v>
      </c>
      <c r="I20" s="175">
        <f t="shared" si="8"/>
        <v>377.75158499999998</v>
      </c>
      <c r="J20" s="175">
        <f t="shared" si="8"/>
        <v>186.2037</v>
      </c>
      <c r="K20" s="175">
        <f t="shared" si="8"/>
        <v>276.62850000000003</v>
      </c>
      <c r="L20" s="175">
        <f t="shared" si="8"/>
        <v>155.86380000000003</v>
      </c>
      <c r="M20" s="175">
        <f t="shared" si="8"/>
        <v>92.209499999999991</v>
      </c>
      <c r="N20" s="58">
        <f>SUM(B20:M20)</f>
        <v>6595.1308049999998</v>
      </c>
      <c r="O20" s="189"/>
      <c r="P20" s="190"/>
      <c r="AE20" s="7">
        <v>41784</v>
      </c>
      <c r="AF20" s="5">
        <v>203</v>
      </c>
      <c r="AG20" s="5">
        <v>172</v>
      </c>
    </row>
    <row r="21" spans="1:33">
      <c r="A21" s="42" t="s">
        <v>19</v>
      </c>
      <c r="B21" s="175">
        <f>B14*B18</f>
        <v>922.09500000000003</v>
      </c>
      <c r="C21" s="175">
        <f>C14*C18</f>
        <v>2300.2800000000002</v>
      </c>
      <c r="D21" s="175">
        <f>D14*D18</f>
        <v>219.45861000000002</v>
      </c>
      <c r="E21" s="175">
        <f t="shared" ref="E21:M21" si="9">E14*E18</f>
        <v>3997.728000000001</v>
      </c>
      <c r="F21" s="175">
        <f t="shared" si="9"/>
        <v>6516.1379999999999</v>
      </c>
      <c r="G21" s="175">
        <f t="shared" si="9"/>
        <v>3569.4</v>
      </c>
      <c r="H21" s="175">
        <f t="shared" si="9"/>
        <v>1536.825</v>
      </c>
      <c r="I21" s="175">
        <f t="shared" si="9"/>
        <v>2182.2915000000003</v>
      </c>
      <c r="J21" s="175">
        <f t="shared" si="9"/>
        <v>1011.3299999999999</v>
      </c>
      <c r="K21" s="175">
        <f t="shared" si="9"/>
        <v>1702.8020999999999</v>
      </c>
      <c r="L21" s="175">
        <f t="shared" si="9"/>
        <v>521.13239999999996</v>
      </c>
      <c r="M21" s="175">
        <f t="shared" si="9"/>
        <v>307.97973000000002</v>
      </c>
      <c r="N21" s="58">
        <f>SUM(B21:M21)</f>
        <v>24787.460340000001</v>
      </c>
      <c r="O21" s="189"/>
      <c r="P21" s="190"/>
      <c r="AE21" s="7">
        <v>41785</v>
      </c>
      <c r="AF21" s="5">
        <v>183</v>
      </c>
      <c r="AG21" s="5">
        <v>157</v>
      </c>
    </row>
    <row r="22" spans="1:33">
      <c r="A22" s="176" t="s">
        <v>22</v>
      </c>
      <c r="B22" s="177">
        <f>SUM(B20:B21)</f>
        <v>2028.6090000000002</v>
      </c>
      <c r="C22" s="177">
        <f>SUM(C20:C21)</f>
        <v>2564.8122000000003</v>
      </c>
      <c r="D22" s="177">
        <f>SUM(D20:D21)</f>
        <v>403.26288000000005</v>
      </c>
      <c r="E22" s="177">
        <f t="shared" ref="E22:M22" si="10">SUM(E20:E21)</f>
        <v>4664.0160000000005</v>
      </c>
      <c r="F22" s="177">
        <f t="shared" si="10"/>
        <v>9362.3379000000004</v>
      </c>
      <c r="G22" s="177">
        <f t="shared" si="10"/>
        <v>3765.7170000000001</v>
      </c>
      <c r="H22" s="177">
        <f t="shared" si="10"/>
        <v>1779.6433500000001</v>
      </c>
      <c r="I22" s="177">
        <f t="shared" si="10"/>
        <v>2560.0430850000002</v>
      </c>
      <c r="J22" s="177">
        <f t="shared" si="10"/>
        <v>1197.5337</v>
      </c>
      <c r="K22" s="177">
        <f t="shared" si="10"/>
        <v>1979.4305999999999</v>
      </c>
      <c r="L22" s="177">
        <f t="shared" si="10"/>
        <v>676.99620000000004</v>
      </c>
      <c r="M22" s="177">
        <f t="shared" si="10"/>
        <v>400.18923000000001</v>
      </c>
      <c r="N22" s="58">
        <f>SUM(B22:M22)</f>
        <v>31382.591145000002</v>
      </c>
      <c r="O22" s="191"/>
      <c r="P22" s="190"/>
      <c r="AE22" s="7">
        <v>41786</v>
      </c>
      <c r="AF22" s="5">
        <v>173</v>
      </c>
      <c r="AG22" s="5">
        <v>148</v>
      </c>
    </row>
    <row r="23" spans="1:33">
      <c r="A23" s="42" t="s">
        <v>21</v>
      </c>
      <c r="B23" s="175">
        <f>B15*B18</f>
        <v>1290.933</v>
      </c>
      <c r="C23" s="175">
        <f>C15*C18</f>
        <v>1638.9495000000002</v>
      </c>
      <c r="D23" s="175">
        <f>D15*D18</f>
        <v>534.81509999999992</v>
      </c>
      <c r="E23" s="175">
        <f t="shared" ref="E23:M23" si="11">E15*E18</f>
        <v>4223.79</v>
      </c>
      <c r="F23" s="175">
        <f t="shared" si="11"/>
        <v>8483.2739999999994</v>
      </c>
      <c r="G23" s="175">
        <f t="shared" si="11"/>
        <v>5574.2130000000006</v>
      </c>
      <c r="H23" s="175">
        <f t="shared" si="11"/>
        <v>3018.3243000000002</v>
      </c>
      <c r="I23" s="175">
        <f t="shared" si="11"/>
        <v>3546.9921000000004</v>
      </c>
      <c r="J23" s="175">
        <f t="shared" si="11"/>
        <v>2141.6400000000003</v>
      </c>
      <c r="K23" s="175">
        <f t="shared" si="11"/>
        <v>2028.6090000000002</v>
      </c>
      <c r="L23" s="175">
        <f t="shared" si="11"/>
        <v>1320.6780000000001</v>
      </c>
      <c r="M23" s="175">
        <f t="shared" si="11"/>
        <v>700.79220000000009</v>
      </c>
      <c r="N23" s="58">
        <f>SUM(B23:M23)</f>
        <v>34503.010200000004</v>
      </c>
      <c r="O23" s="189"/>
      <c r="P23" s="51"/>
      <c r="AE23" s="7">
        <v>41787</v>
      </c>
      <c r="AF23" s="5">
        <v>196</v>
      </c>
      <c r="AG23" s="5">
        <v>172</v>
      </c>
    </row>
    <row r="24" spans="1:33">
      <c r="AE24" s="7">
        <v>41788</v>
      </c>
      <c r="AF24" s="5">
        <v>211</v>
      </c>
      <c r="AG24" s="5">
        <v>188</v>
      </c>
    </row>
    <row r="25" spans="1:33">
      <c r="AE25" s="7">
        <v>41789</v>
      </c>
      <c r="AF25" s="5">
        <v>203</v>
      </c>
      <c r="AG25" s="5">
        <v>196</v>
      </c>
    </row>
    <row r="26" spans="1:33">
      <c r="AE26" s="7">
        <v>41790</v>
      </c>
      <c r="AF26" s="5">
        <v>222</v>
      </c>
      <c r="AG26" s="5">
        <v>188</v>
      </c>
    </row>
    <row r="27" spans="1:33">
      <c r="AE27" s="7">
        <v>41791</v>
      </c>
      <c r="AF27" s="5">
        <v>214</v>
      </c>
      <c r="AG27" s="5">
        <v>188</v>
      </c>
    </row>
    <row r="28" spans="1:33">
      <c r="AE28" s="7">
        <v>41792</v>
      </c>
      <c r="AF28" s="5">
        <v>193</v>
      </c>
      <c r="AG28" s="5">
        <v>170</v>
      </c>
    </row>
    <row r="29" spans="1:33">
      <c r="AE29" s="7">
        <v>41793</v>
      </c>
      <c r="AF29" s="5">
        <v>176</v>
      </c>
      <c r="AG29" s="5">
        <v>160</v>
      </c>
    </row>
    <row r="30" spans="1:33">
      <c r="AE30" s="7">
        <v>41794</v>
      </c>
      <c r="AF30" s="5">
        <v>167</v>
      </c>
      <c r="AG30" s="5">
        <v>157</v>
      </c>
    </row>
    <row r="31" spans="1:33">
      <c r="AE31" s="7">
        <v>41795</v>
      </c>
      <c r="AF31" s="5">
        <v>146</v>
      </c>
      <c r="AG31" s="5">
        <v>148</v>
      </c>
    </row>
    <row r="32" spans="1:33">
      <c r="AE32" s="7">
        <v>41796</v>
      </c>
      <c r="AF32" s="5">
        <v>140</v>
      </c>
      <c r="AG32" s="5">
        <v>143</v>
      </c>
    </row>
    <row r="33" spans="31:33">
      <c r="AE33" s="7">
        <v>41797</v>
      </c>
      <c r="AF33" s="5">
        <v>136</v>
      </c>
      <c r="AG33" s="5">
        <v>138</v>
      </c>
    </row>
    <row r="34" spans="31:33">
      <c r="AE34" s="7">
        <v>41798</v>
      </c>
      <c r="AF34" s="5">
        <v>135</v>
      </c>
      <c r="AG34" s="5">
        <v>136</v>
      </c>
    </row>
    <row r="35" spans="31:33">
      <c r="AE35" s="7">
        <v>41799</v>
      </c>
      <c r="AF35" s="5">
        <v>120</v>
      </c>
      <c r="AG35" s="5">
        <v>123</v>
      </c>
    </row>
    <row r="36" spans="31:33">
      <c r="AE36" s="7">
        <v>41800</v>
      </c>
      <c r="AF36" s="5">
        <v>93</v>
      </c>
      <c r="AG36" s="5">
        <v>111</v>
      </c>
    </row>
    <row r="49" spans="1:7" ht="12.75" customHeight="1">
      <c r="A49" s="1093" t="s">
        <v>132</v>
      </c>
      <c r="B49" s="1093"/>
      <c r="C49" s="1093"/>
      <c r="D49" s="1093"/>
      <c r="E49" s="86"/>
    </row>
    <row r="50" spans="1:7" ht="12.75" customHeight="1">
      <c r="A50" s="1093" t="s">
        <v>133</v>
      </c>
      <c r="B50" s="1093"/>
      <c r="C50" s="1093"/>
      <c r="D50" s="1093"/>
      <c r="E50" s="131"/>
    </row>
    <row r="51" spans="1:7" ht="12.75" customHeight="1">
      <c r="A51" s="1093" t="s">
        <v>134</v>
      </c>
      <c r="B51" s="1093"/>
      <c r="C51" s="1093"/>
      <c r="D51" s="1093"/>
      <c r="E51" s="131"/>
    </row>
    <row r="52" spans="1:7" ht="12.75" customHeight="1">
      <c r="A52" s="1093" t="s">
        <v>135</v>
      </c>
      <c r="B52" s="1093"/>
      <c r="C52" s="1093"/>
      <c r="D52" s="1093"/>
      <c r="E52" s="131"/>
    </row>
    <row r="53" spans="1:7" ht="12.75" customHeight="1">
      <c r="A53" s="1093" t="s">
        <v>136</v>
      </c>
      <c r="B53" s="1093"/>
      <c r="C53" s="1093"/>
      <c r="D53" s="1093"/>
      <c r="E53" s="132"/>
    </row>
    <row r="54" spans="1:7" ht="17.25" customHeight="1">
      <c r="A54" s="1093" t="s">
        <v>137</v>
      </c>
      <c r="B54" s="1093"/>
      <c r="C54" s="1093"/>
      <c r="D54" s="1093"/>
      <c r="E54" s="132"/>
      <c r="G54" s="133" t="s">
        <v>278</v>
      </c>
    </row>
    <row r="55" spans="1:7" ht="31.5">
      <c r="A55" s="134" t="s">
        <v>203</v>
      </c>
      <c r="B55" s="135" t="s">
        <v>206</v>
      </c>
      <c r="C55" s="135" t="s">
        <v>204</v>
      </c>
      <c r="E55" s="54"/>
      <c r="F55" s="54"/>
    </row>
    <row r="56" spans="1:7">
      <c r="A56" s="368">
        <v>1987</v>
      </c>
      <c r="B56" s="52">
        <v>61594.954499999993</v>
      </c>
      <c r="C56" s="50"/>
      <c r="E56" s="136"/>
      <c r="F56" s="136"/>
    </row>
    <row r="57" spans="1:7">
      <c r="A57" s="368">
        <v>1988</v>
      </c>
      <c r="B57" s="52">
        <v>26201.379000000001</v>
      </c>
      <c r="C57" s="50"/>
      <c r="E57" s="136"/>
      <c r="F57" s="136"/>
    </row>
    <row r="58" spans="1:7">
      <c r="A58" s="368">
        <v>1989</v>
      </c>
      <c r="B58" s="52">
        <v>7527.4679999999998</v>
      </c>
      <c r="C58" s="50"/>
      <c r="E58" s="136"/>
      <c r="F58" s="136"/>
    </row>
    <row r="59" spans="1:7">
      <c r="A59" s="368">
        <v>1990</v>
      </c>
      <c r="B59" s="52">
        <v>20266.259999999998</v>
      </c>
      <c r="C59" s="50"/>
      <c r="E59" s="136"/>
      <c r="F59" s="136"/>
    </row>
    <row r="60" spans="1:7">
      <c r="A60" s="368">
        <v>1991</v>
      </c>
      <c r="B60" s="52">
        <v>25694.7225</v>
      </c>
      <c r="C60" s="50"/>
      <c r="E60" s="136"/>
      <c r="F60" s="136"/>
    </row>
    <row r="61" spans="1:7">
      <c r="A61" s="368">
        <v>1992</v>
      </c>
      <c r="B61" s="52">
        <v>18384.392999999996</v>
      </c>
      <c r="C61" s="50"/>
      <c r="E61" s="54"/>
      <c r="F61" s="54"/>
    </row>
    <row r="62" spans="1:7">
      <c r="A62" s="368">
        <v>1993</v>
      </c>
      <c r="B62" s="52">
        <v>11291.201999999999</v>
      </c>
      <c r="C62" s="50"/>
      <c r="E62" s="54"/>
      <c r="F62" s="54"/>
    </row>
    <row r="63" spans="1:7">
      <c r="A63" s="368">
        <v>1994</v>
      </c>
      <c r="B63" s="52">
        <v>13173.069</v>
      </c>
      <c r="C63" s="50"/>
      <c r="E63" s="54"/>
      <c r="F63" s="54"/>
    </row>
    <row r="64" spans="1:7">
      <c r="A64" s="368">
        <v>1995</v>
      </c>
      <c r="B64" s="52">
        <v>69556.699499999988</v>
      </c>
      <c r="C64" s="50"/>
      <c r="E64" s="54"/>
      <c r="F64" s="54"/>
    </row>
    <row r="65" spans="1:6">
      <c r="A65" s="368">
        <v>1996</v>
      </c>
      <c r="B65" s="52">
        <v>22654.783499999998</v>
      </c>
      <c r="C65" s="50"/>
      <c r="E65" s="54"/>
      <c r="F65" s="54"/>
    </row>
    <row r="66" spans="1:6">
      <c r="A66" s="368">
        <v>1997</v>
      </c>
      <c r="B66" s="52">
        <v>38071.616999999998</v>
      </c>
      <c r="C66" s="50"/>
      <c r="E66" s="54"/>
      <c r="F66" s="54"/>
    </row>
    <row r="67" spans="1:6">
      <c r="A67" s="368">
        <v>1998</v>
      </c>
      <c r="B67" s="52">
        <v>69122.422500000001</v>
      </c>
      <c r="C67" s="50"/>
      <c r="E67" s="54"/>
      <c r="F67" s="54"/>
    </row>
    <row r="68" spans="1:6">
      <c r="A68" s="368">
        <v>1999</v>
      </c>
      <c r="B68" s="52">
        <v>52692.275999999998</v>
      </c>
      <c r="C68" s="50"/>
      <c r="E68" s="54"/>
      <c r="F68" s="54"/>
    </row>
    <row r="69" spans="1:6">
      <c r="A69" s="368">
        <v>2000</v>
      </c>
      <c r="B69" s="52">
        <v>13173.069</v>
      </c>
      <c r="C69" s="50"/>
      <c r="D69" s="138"/>
      <c r="E69" s="54"/>
      <c r="F69" s="54"/>
    </row>
    <row r="70" spans="1:6">
      <c r="A70" s="368">
        <v>2001</v>
      </c>
      <c r="B70" s="52">
        <v>15134.171499999999</v>
      </c>
      <c r="C70" s="50">
        <v>2323</v>
      </c>
      <c r="D70" s="139"/>
      <c r="E70" s="54"/>
      <c r="F70" s="54"/>
    </row>
    <row r="71" spans="1:6">
      <c r="A71" s="368">
        <v>2002</v>
      </c>
      <c r="B71" s="52">
        <v>4248.6766499999994</v>
      </c>
      <c r="C71" s="52">
        <v>528.37034999999992</v>
      </c>
      <c r="D71" s="139"/>
      <c r="E71" s="54"/>
      <c r="F71" s="54"/>
    </row>
    <row r="72" spans="1:6">
      <c r="A72" s="368">
        <v>2003</v>
      </c>
      <c r="B72" s="52">
        <v>21641.470499999999</v>
      </c>
      <c r="C72" s="52">
        <v>7455.0884999999998</v>
      </c>
      <c r="D72" s="139"/>
      <c r="E72" s="54"/>
      <c r="F72" s="54"/>
    </row>
    <row r="73" spans="1:6">
      <c r="A73" s="368">
        <v>2004</v>
      </c>
      <c r="B73" s="52">
        <v>20924.913449999996</v>
      </c>
      <c r="C73" s="52">
        <v>3988.1104499999997</v>
      </c>
      <c r="D73" s="139"/>
      <c r="E73" s="54"/>
      <c r="F73" s="54"/>
    </row>
    <row r="74" spans="1:6">
      <c r="A74" s="368">
        <v>2005</v>
      </c>
      <c r="B74" s="52">
        <v>36624.026999999995</v>
      </c>
      <c r="C74" s="52">
        <v>7455.0884999999998</v>
      </c>
      <c r="D74" s="139"/>
      <c r="E74" s="54"/>
      <c r="F74" s="54"/>
    </row>
    <row r="75" spans="1:6">
      <c r="A75" s="368">
        <v>2006</v>
      </c>
      <c r="B75" s="52">
        <v>8497.4680000000008</v>
      </c>
      <c r="C75" s="52">
        <v>970</v>
      </c>
      <c r="D75" s="139"/>
      <c r="E75" s="54"/>
      <c r="F75" s="54"/>
    </row>
    <row r="76" spans="1:6">
      <c r="A76" s="368">
        <v>2007</v>
      </c>
      <c r="B76" s="52">
        <v>56500</v>
      </c>
      <c r="C76" s="50">
        <v>14861</v>
      </c>
    </row>
    <row r="77" spans="1:6" ht="16.5" customHeight="1">
      <c r="A77" s="368">
        <v>2008</v>
      </c>
      <c r="B77" s="137">
        <v>19400</v>
      </c>
      <c r="C77" s="50">
        <v>5613</v>
      </c>
    </row>
    <row r="78" spans="1:6" ht="16.5" customHeight="1">
      <c r="A78" s="368">
        <v>2009</v>
      </c>
      <c r="B78" s="137">
        <v>25943</v>
      </c>
      <c r="C78" s="137">
        <v>8202</v>
      </c>
    </row>
    <row r="79" spans="1:6">
      <c r="A79" s="368">
        <v>2010</v>
      </c>
      <c r="B79" s="137">
        <v>29007</v>
      </c>
      <c r="C79" s="137">
        <v>8401</v>
      </c>
      <c r="D79" s="162"/>
    </row>
    <row r="80" spans="1:6">
      <c r="A80" s="368">
        <v>2011</v>
      </c>
      <c r="B80" s="235">
        <v>9432</v>
      </c>
      <c r="C80" s="137">
        <v>1348</v>
      </c>
      <c r="D80" s="283"/>
    </row>
    <row r="81" spans="1:4">
      <c r="A81" s="368">
        <v>2012</v>
      </c>
      <c r="B81" s="235">
        <v>5868</v>
      </c>
      <c r="C81" s="137">
        <v>1316</v>
      </c>
      <c r="D81" s="283"/>
    </row>
    <row r="82" spans="1:4">
      <c r="A82" s="368">
        <v>2013</v>
      </c>
      <c r="B82" s="137">
        <v>42275</v>
      </c>
      <c r="C82" s="137"/>
      <c r="D82" s="444"/>
    </row>
    <row r="83" spans="1:4">
      <c r="A83" s="749">
        <v>2014</v>
      </c>
      <c r="B83" s="335">
        <v>31383</v>
      </c>
      <c r="C83" s="335"/>
      <c r="D83" s="747"/>
    </row>
    <row r="84" spans="1:4">
      <c r="D84" s="234"/>
    </row>
    <row r="85" spans="1:4" ht="31.5">
      <c r="A85" s="181" t="s">
        <v>203</v>
      </c>
      <c r="B85" s="182" t="s">
        <v>205</v>
      </c>
    </row>
    <row r="86" spans="1:4">
      <c r="A86" s="368">
        <v>1987</v>
      </c>
      <c r="B86" s="130">
        <v>85.1</v>
      </c>
    </row>
    <row r="87" spans="1:4">
      <c r="A87" s="368">
        <v>1988</v>
      </c>
      <c r="B87" s="130">
        <v>36.200000000000003</v>
      </c>
    </row>
    <row r="88" spans="1:4">
      <c r="A88" s="368">
        <v>1989</v>
      </c>
      <c r="B88" s="130">
        <v>10.4</v>
      </c>
    </row>
    <row r="89" spans="1:4">
      <c r="A89" s="368">
        <v>1990</v>
      </c>
      <c r="B89" s="130">
        <v>28</v>
      </c>
    </row>
    <row r="90" spans="1:4">
      <c r="A90" s="368">
        <v>1991</v>
      </c>
      <c r="B90" s="130">
        <v>35.5</v>
      </c>
    </row>
    <row r="91" spans="1:4">
      <c r="A91" s="368">
        <v>1992</v>
      </c>
      <c r="B91" s="130">
        <v>25.4</v>
      </c>
    </row>
    <row r="92" spans="1:4">
      <c r="A92" s="368">
        <v>1993</v>
      </c>
      <c r="B92" s="130">
        <v>15.6</v>
      </c>
    </row>
    <row r="93" spans="1:4">
      <c r="A93" s="368">
        <v>1994</v>
      </c>
      <c r="B93" s="130">
        <v>18.2</v>
      </c>
    </row>
    <row r="94" spans="1:4">
      <c r="A94" s="368">
        <v>1995</v>
      </c>
      <c r="B94" s="130">
        <v>96.1</v>
      </c>
    </row>
    <row r="95" spans="1:4">
      <c r="A95" s="368">
        <v>1996</v>
      </c>
      <c r="B95" s="130">
        <v>31.3</v>
      </c>
    </row>
    <row r="96" spans="1:4">
      <c r="A96" s="368">
        <v>1997</v>
      </c>
      <c r="B96" s="130">
        <v>52.6</v>
      </c>
    </row>
    <row r="97" spans="1:13">
      <c r="A97" s="368">
        <v>1998</v>
      </c>
      <c r="B97" s="130">
        <v>95.5</v>
      </c>
    </row>
    <row r="98" spans="1:13">
      <c r="A98" s="368">
        <v>1999</v>
      </c>
      <c r="B98" s="130">
        <v>72.8</v>
      </c>
    </row>
    <row r="99" spans="1:13">
      <c r="A99" s="368">
        <v>2000</v>
      </c>
      <c r="B99" s="130">
        <v>18.2</v>
      </c>
    </row>
    <row r="100" spans="1:13">
      <c r="A100" s="368">
        <v>2001</v>
      </c>
      <c r="B100" s="130">
        <v>17.7</v>
      </c>
    </row>
    <row r="101" spans="1:13">
      <c r="A101" s="368">
        <v>2002</v>
      </c>
      <c r="B101" s="130">
        <v>5.14</v>
      </c>
    </row>
    <row r="102" spans="1:13">
      <c r="A102" s="368">
        <v>2003</v>
      </c>
      <c r="B102" s="130">
        <v>19.600000000000001</v>
      </c>
    </row>
    <row r="103" spans="1:13">
      <c r="A103" s="368">
        <v>2004</v>
      </c>
      <c r="B103" s="130">
        <v>23.4</v>
      </c>
    </row>
    <row r="104" spans="1:13">
      <c r="A104" s="368">
        <v>2005</v>
      </c>
      <c r="B104" s="141">
        <v>40.299999999999997</v>
      </c>
    </row>
    <row r="105" spans="1:13" ht="15.5">
      <c r="A105" s="368">
        <v>2006</v>
      </c>
      <c r="B105" s="142">
        <v>10.4</v>
      </c>
    </row>
    <row r="106" spans="1:13">
      <c r="A106" s="368">
        <v>2007</v>
      </c>
      <c r="B106" s="50"/>
    </row>
    <row r="107" spans="1:13">
      <c r="A107" s="368">
        <v>2008</v>
      </c>
      <c r="B107" s="50"/>
    </row>
    <row r="111" spans="1:13">
      <c r="F111" s="17" t="s">
        <v>715</v>
      </c>
    </row>
    <row r="112" spans="1:13" ht="15.5">
      <c r="A112" s="269" t="s">
        <v>682</v>
      </c>
      <c r="C112" s="396">
        <v>41518</v>
      </c>
      <c r="D112" s="269">
        <v>68</v>
      </c>
      <c r="F112" s="269">
        <v>44.4</v>
      </c>
      <c r="G112">
        <f>(F112*0.12)+F112</f>
        <v>49.727999999999994</v>
      </c>
      <c r="I112" s="269">
        <v>6.33</v>
      </c>
      <c r="L112" s="269">
        <v>44.4</v>
      </c>
      <c r="M112" s="269">
        <v>6.33</v>
      </c>
    </row>
    <row r="113" spans="1:13" ht="15.5">
      <c r="A113" s="269" t="s">
        <v>682</v>
      </c>
      <c r="C113" s="396">
        <v>41519</v>
      </c>
      <c r="D113" s="269">
        <v>71.900000000000006</v>
      </c>
      <c r="F113" s="269">
        <v>46</v>
      </c>
      <c r="G113">
        <f t="shared" ref="G113:G144" si="12">(F113*0.12)+F113</f>
        <v>51.519999999999996</v>
      </c>
      <c r="I113" s="269">
        <v>6.34</v>
      </c>
      <c r="L113" s="269">
        <v>46</v>
      </c>
      <c r="M113" s="269">
        <v>6.34</v>
      </c>
    </row>
    <row r="114" spans="1:13" ht="15.5">
      <c r="A114" s="269" t="s">
        <v>682</v>
      </c>
      <c r="C114" s="396">
        <v>41520</v>
      </c>
      <c r="D114" s="269">
        <v>76.400000000000006</v>
      </c>
      <c r="F114" s="269">
        <v>46.1</v>
      </c>
      <c r="G114">
        <f t="shared" si="12"/>
        <v>51.632000000000005</v>
      </c>
      <c r="I114" s="269">
        <v>6.34</v>
      </c>
      <c r="L114" s="269">
        <v>46.1</v>
      </c>
      <c r="M114" s="269">
        <v>6.34</v>
      </c>
    </row>
    <row r="115" spans="1:13" ht="15.5">
      <c r="A115" s="269" t="s">
        <v>682</v>
      </c>
      <c r="C115" s="396">
        <v>41521</v>
      </c>
      <c r="D115" s="269">
        <v>74.7</v>
      </c>
      <c r="F115" s="269">
        <v>44.2</v>
      </c>
      <c r="G115">
        <f t="shared" si="12"/>
        <v>49.504000000000005</v>
      </c>
      <c r="I115" s="269">
        <v>6.33</v>
      </c>
      <c r="L115" s="269">
        <v>44.2</v>
      </c>
      <c r="M115" s="269">
        <v>6.33</v>
      </c>
    </row>
    <row r="116" spans="1:13" ht="15.5">
      <c r="A116" s="269" t="s">
        <v>682</v>
      </c>
      <c r="C116" s="396">
        <v>41522</v>
      </c>
      <c r="D116" s="269">
        <v>75.3</v>
      </c>
      <c r="F116" s="269">
        <v>42.6</v>
      </c>
      <c r="G116">
        <f t="shared" si="12"/>
        <v>47.712000000000003</v>
      </c>
      <c r="I116" s="269">
        <v>6.31</v>
      </c>
      <c r="L116" s="269">
        <v>42.6</v>
      </c>
      <c r="M116" s="269">
        <v>6.31</v>
      </c>
    </row>
    <row r="117" spans="1:13" ht="15.5">
      <c r="A117" s="269" t="s">
        <v>682</v>
      </c>
      <c r="C117" s="396">
        <v>41523</v>
      </c>
      <c r="D117" s="269">
        <v>77.099999999999994</v>
      </c>
      <c r="F117" s="269">
        <v>39.4</v>
      </c>
      <c r="G117">
        <f t="shared" si="12"/>
        <v>44.128</v>
      </c>
      <c r="I117" s="269">
        <v>6.28</v>
      </c>
      <c r="L117" s="269">
        <v>39.4</v>
      </c>
      <c r="M117" s="269">
        <v>6.28</v>
      </c>
    </row>
    <row r="118" spans="1:13" ht="15.5">
      <c r="A118" s="269" t="s">
        <v>682</v>
      </c>
      <c r="C118" s="396">
        <v>41524</v>
      </c>
      <c r="D118" s="269">
        <v>74.8</v>
      </c>
      <c r="F118" s="269">
        <v>36.1</v>
      </c>
      <c r="G118">
        <f t="shared" si="12"/>
        <v>40.432000000000002</v>
      </c>
      <c r="I118" s="269">
        <v>6.24</v>
      </c>
      <c r="L118" s="269">
        <v>36.1</v>
      </c>
      <c r="M118" s="269">
        <v>6.24</v>
      </c>
    </row>
    <row r="119" spans="1:13" ht="15.5">
      <c r="A119" s="269" t="s">
        <v>682</v>
      </c>
      <c r="C119" s="396">
        <v>41525</v>
      </c>
      <c r="D119" s="269">
        <v>73</v>
      </c>
      <c r="F119" s="269">
        <v>36.299999999999997</v>
      </c>
      <c r="G119">
        <f t="shared" si="12"/>
        <v>40.655999999999999</v>
      </c>
      <c r="I119" s="269">
        <v>6.24</v>
      </c>
      <c r="L119" s="269">
        <v>36.299999999999997</v>
      </c>
      <c r="M119" s="269">
        <v>6.24</v>
      </c>
    </row>
    <row r="120" spans="1:13" ht="15.5">
      <c r="A120" s="269" t="s">
        <v>682</v>
      </c>
      <c r="C120" s="396">
        <v>41526</v>
      </c>
      <c r="D120" s="269">
        <v>66.099999999999994</v>
      </c>
      <c r="F120" s="269">
        <v>48</v>
      </c>
      <c r="G120">
        <f t="shared" si="12"/>
        <v>53.76</v>
      </c>
      <c r="I120" s="269">
        <v>6.31</v>
      </c>
      <c r="L120" s="269">
        <v>48</v>
      </c>
      <c r="M120" s="269">
        <v>6.31</v>
      </c>
    </row>
    <row r="121" spans="1:13" ht="15.5">
      <c r="A121" s="269" t="s">
        <v>682</v>
      </c>
      <c r="C121" s="396">
        <v>41527</v>
      </c>
      <c r="D121" s="269">
        <v>59.7</v>
      </c>
      <c r="F121" s="269">
        <v>132</v>
      </c>
      <c r="G121">
        <f t="shared" si="12"/>
        <v>147.84</v>
      </c>
      <c r="I121" s="269">
        <v>6.8</v>
      </c>
      <c r="L121" s="269">
        <v>132</v>
      </c>
      <c r="M121" s="269">
        <v>6.8</v>
      </c>
    </row>
    <row r="122" spans="1:13" ht="15.5">
      <c r="A122" s="269" t="s">
        <v>682</v>
      </c>
      <c r="C122" s="396">
        <v>41528</v>
      </c>
      <c r="D122" s="269">
        <v>60.5</v>
      </c>
      <c r="F122" s="269">
        <v>391</v>
      </c>
      <c r="G122">
        <f t="shared" si="12"/>
        <v>437.92</v>
      </c>
      <c r="I122" s="269">
        <v>7.34</v>
      </c>
      <c r="L122" s="269">
        <v>391</v>
      </c>
      <c r="M122" s="269">
        <v>7.34</v>
      </c>
    </row>
    <row r="123" spans="1:13" ht="15.5">
      <c r="A123" s="269" t="s">
        <v>682</v>
      </c>
      <c r="C123" s="396">
        <v>41529</v>
      </c>
      <c r="D123" s="269">
        <v>59.5</v>
      </c>
      <c r="F123" s="269">
        <v>405</v>
      </c>
      <c r="G123">
        <f t="shared" si="12"/>
        <v>453.6</v>
      </c>
      <c r="I123" s="269">
        <v>7.68</v>
      </c>
      <c r="L123" s="269">
        <v>405</v>
      </c>
      <c r="M123" s="269">
        <v>7.68</v>
      </c>
    </row>
    <row r="124" spans="1:13" ht="15.5">
      <c r="A124" s="269" t="s">
        <v>682</v>
      </c>
      <c r="C124" s="396">
        <v>41530</v>
      </c>
      <c r="D124" s="269">
        <v>61.9</v>
      </c>
      <c r="F124" s="269">
        <v>1100</v>
      </c>
      <c r="G124">
        <f t="shared" si="12"/>
        <v>1232</v>
      </c>
      <c r="I124" s="269">
        <v>8.6300000000000008</v>
      </c>
      <c r="L124" s="269">
        <v>845.3</v>
      </c>
      <c r="M124" s="269">
        <v>7.91</v>
      </c>
    </row>
    <row r="125" spans="1:13" ht="15.5">
      <c r="A125" s="269" t="s">
        <v>682</v>
      </c>
      <c r="C125" s="396">
        <v>41531</v>
      </c>
      <c r="D125" s="269">
        <v>62.3</v>
      </c>
      <c r="F125" s="269">
        <v>900</v>
      </c>
      <c r="G125">
        <f t="shared" si="12"/>
        <v>1008</v>
      </c>
      <c r="I125" s="269">
        <v>8.17</v>
      </c>
      <c r="L125" s="269">
        <v>747</v>
      </c>
      <c r="M125" s="269">
        <v>7.75</v>
      </c>
    </row>
    <row r="126" spans="1:13" ht="15.5">
      <c r="A126" s="269" t="s">
        <v>682</v>
      </c>
      <c r="C126" s="396">
        <v>41532</v>
      </c>
      <c r="D126" s="269">
        <v>56.5</v>
      </c>
      <c r="F126" s="269">
        <v>950</v>
      </c>
      <c r="G126">
        <f t="shared" si="12"/>
        <v>1064</v>
      </c>
      <c r="I126" s="269">
        <v>8.26</v>
      </c>
      <c r="L126" s="269">
        <v>551</v>
      </c>
      <c r="M126" s="269">
        <v>7.58</v>
      </c>
    </row>
    <row r="127" spans="1:13" ht="15.5">
      <c r="A127" s="269" t="s">
        <v>682</v>
      </c>
      <c r="C127" s="396">
        <v>41530</v>
      </c>
      <c r="D127" s="269">
        <v>61.9</v>
      </c>
      <c r="F127" s="269">
        <v>1100</v>
      </c>
      <c r="G127">
        <f t="shared" si="12"/>
        <v>1232</v>
      </c>
      <c r="I127" s="269">
        <v>8.6300000000000008</v>
      </c>
      <c r="L127" s="269">
        <v>427</v>
      </c>
      <c r="M127" s="269">
        <v>7.44</v>
      </c>
    </row>
    <row r="128" spans="1:13" ht="15.5">
      <c r="A128" s="269" t="s">
        <v>682</v>
      </c>
      <c r="C128" s="396">
        <v>41531</v>
      </c>
      <c r="D128" s="269">
        <v>62.3</v>
      </c>
      <c r="F128" s="269">
        <v>900</v>
      </c>
      <c r="G128">
        <f t="shared" si="12"/>
        <v>1008</v>
      </c>
      <c r="I128" s="269">
        <v>8.17</v>
      </c>
      <c r="L128" s="269">
        <v>345</v>
      </c>
      <c r="M128" s="269">
        <v>7.32</v>
      </c>
    </row>
    <row r="129" spans="1:16" ht="15.5">
      <c r="A129" s="269" t="s">
        <v>682</v>
      </c>
      <c r="C129" s="396">
        <v>41532</v>
      </c>
      <c r="D129" s="269">
        <v>56.5</v>
      </c>
      <c r="F129" s="269">
        <v>950</v>
      </c>
      <c r="G129">
        <f t="shared" si="12"/>
        <v>1064</v>
      </c>
      <c r="I129" s="269">
        <v>8.26</v>
      </c>
      <c r="L129" s="269">
        <v>315</v>
      </c>
      <c r="M129" s="269">
        <v>7.27</v>
      </c>
    </row>
    <row r="130" spans="1:16" ht="15.5">
      <c r="A130" s="269" t="s">
        <v>682</v>
      </c>
      <c r="C130" s="396">
        <v>41533</v>
      </c>
      <c r="D130" s="269">
        <v>60.2</v>
      </c>
      <c r="F130" s="269">
        <v>1100</v>
      </c>
      <c r="G130">
        <f t="shared" si="12"/>
        <v>1232</v>
      </c>
      <c r="I130" s="269">
        <v>8.56</v>
      </c>
      <c r="L130" s="269">
        <v>248</v>
      </c>
      <c r="M130" s="269">
        <v>7.15</v>
      </c>
    </row>
    <row r="131" spans="1:16" ht="15.5">
      <c r="A131" s="269" t="s">
        <v>682</v>
      </c>
      <c r="C131" s="396">
        <v>41534</v>
      </c>
      <c r="D131" s="269">
        <v>66.900000000000006</v>
      </c>
      <c r="F131" s="269">
        <v>900</v>
      </c>
      <c r="G131">
        <f t="shared" si="12"/>
        <v>1008</v>
      </c>
      <c r="I131" s="269">
        <v>8.17</v>
      </c>
      <c r="L131" s="269">
        <v>216</v>
      </c>
      <c r="M131" s="269">
        <v>7.08</v>
      </c>
    </row>
    <row r="132" spans="1:16" ht="15.5">
      <c r="A132" s="269" t="s">
        <v>682</v>
      </c>
      <c r="C132" s="396">
        <v>41535</v>
      </c>
      <c r="D132" s="269">
        <v>68.2</v>
      </c>
      <c r="F132" s="269">
        <v>845.3</v>
      </c>
      <c r="G132">
        <f t="shared" si="12"/>
        <v>946.73599999999999</v>
      </c>
      <c r="I132" s="269">
        <v>7.91</v>
      </c>
      <c r="L132" s="269">
        <v>191</v>
      </c>
      <c r="M132" s="269">
        <v>7.02</v>
      </c>
    </row>
    <row r="133" spans="1:16" ht="15.5">
      <c r="A133" s="269" t="s">
        <v>682</v>
      </c>
      <c r="C133" s="396">
        <v>41536</v>
      </c>
      <c r="D133" s="269">
        <v>57.5</v>
      </c>
      <c r="F133" s="269">
        <v>747</v>
      </c>
      <c r="G133">
        <f t="shared" si="12"/>
        <v>836.64</v>
      </c>
      <c r="I133" s="269">
        <v>7.75</v>
      </c>
      <c r="L133" s="269">
        <v>188</v>
      </c>
      <c r="M133" s="269">
        <v>6.98</v>
      </c>
    </row>
    <row r="134" spans="1:16" ht="15.5">
      <c r="A134" s="269" t="s">
        <v>682</v>
      </c>
      <c r="C134" s="396">
        <v>41537</v>
      </c>
      <c r="D134" s="269">
        <v>57.6</v>
      </c>
      <c r="F134" s="269">
        <v>551</v>
      </c>
      <c r="G134">
        <f t="shared" si="12"/>
        <v>617.12</v>
      </c>
      <c r="I134" s="269">
        <v>7.58</v>
      </c>
      <c r="L134" s="269">
        <v>183</v>
      </c>
      <c r="M134" s="269">
        <v>6.95</v>
      </c>
    </row>
    <row r="135" spans="1:16" ht="15.5">
      <c r="A135" s="269" t="s">
        <v>682</v>
      </c>
      <c r="C135" s="396">
        <v>41538</v>
      </c>
      <c r="D135" s="269">
        <v>65.099999999999994</v>
      </c>
      <c r="F135" s="269">
        <v>427</v>
      </c>
      <c r="G135">
        <f t="shared" si="12"/>
        <v>478.24</v>
      </c>
      <c r="I135" s="269">
        <v>7.44</v>
      </c>
      <c r="L135" s="269">
        <v>160</v>
      </c>
      <c r="M135" s="269">
        <v>6.88</v>
      </c>
    </row>
    <row r="136" spans="1:16" ht="15.5">
      <c r="A136" s="269" t="s">
        <v>682</v>
      </c>
      <c r="C136" s="396">
        <v>41539</v>
      </c>
      <c r="D136" s="269">
        <v>63.5</v>
      </c>
      <c r="F136" s="269">
        <v>345</v>
      </c>
      <c r="G136">
        <f t="shared" si="12"/>
        <v>386.4</v>
      </c>
      <c r="I136" s="269">
        <v>7.32</v>
      </c>
      <c r="L136" s="269">
        <v>146</v>
      </c>
      <c r="M136" s="269">
        <v>6.84</v>
      </c>
    </row>
    <row r="137" spans="1:16" ht="15.5">
      <c r="A137" s="269" t="s">
        <v>682</v>
      </c>
      <c r="C137" s="396">
        <v>41540</v>
      </c>
      <c r="D137" s="269">
        <v>56.1</v>
      </c>
      <c r="F137" s="269">
        <v>315</v>
      </c>
      <c r="G137">
        <f t="shared" si="12"/>
        <v>352.8</v>
      </c>
      <c r="I137" s="269">
        <v>7.27</v>
      </c>
      <c r="L137" s="269">
        <v>1000</v>
      </c>
      <c r="M137" s="269">
        <v>8</v>
      </c>
    </row>
    <row r="138" spans="1:16" ht="15.5">
      <c r="A138" s="269" t="s">
        <v>682</v>
      </c>
      <c r="C138" s="396">
        <v>41541</v>
      </c>
      <c r="D138" s="269">
        <v>58.4</v>
      </c>
      <c r="F138" s="269">
        <v>248</v>
      </c>
      <c r="G138">
        <f t="shared" si="12"/>
        <v>277.76</v>
      </c>
      <c r="I138" s="269">
        <v>7.15</v>
      </c>
      <c r="L138" s="269">
        <v>1800</v>
      </c>
      <c r="M138" s="269">
        <v>10</v>
      </c>
      <c r="P138" s="17" t="s">
        <v>683</v>
      </c>
    </row>
    <row r="139" spans="1:16" ht="15.5">
      <c r="A139" s="269" t="s">
        <v>682</v>
      </c>
      <c r="C139" s="396">
        <v>41542</v>
      </c>
      <c r="D139" s="269">
        <v>63.5</v>
      </c>
      <c r="F139" s="269">
        <v>216</v>
      </c>
      <c r="G139">
        <f t="shared" si="12"/>
        <v>241.92</v>
      </c>
      <c r="I139" s="269">
        <v>7.08</v>
      </c>
    </row>
    <row r="140" spans="1:16" ht="15.5">
      <c r="A140" s="269" t="s">
        <v>682</v>
      </c>
      <c r="C140" s="396">
        <v>41543</v>
      </c>
      <c r="D140" s="269">
        <v>55.3</v>
      </c>
      <c r="F140" s="269">
        <v>191</v>
      </c>
      <c r="G140">
        <f t="shared" si="12"/>
        <v>213.92</v>
      </c>
      <c r="I140" s="269">
        <v>7.02</v>
      </c>
    </row>
    <row r="141" spans="1:16" ht="15.5">
      <c r="A141" s="269" t="s">
        <v>682</v>
      </c>
      <c r="C141" s="396">
        <v>41544</v>
      </c>
      <c r="D141" s="269">
        <v>46.9</v>
      </c>
      <c r="F141" s="269">
        <v>188</v>
      </c>
      <c r="G141">
        <f t="shared" si="12"/>
        <v>210.56</v>
      </c>
      <c r="I141" s="269">
        <v>6.98</v>
      </c>
    </row>
    <row r="142" spans="1:16" ht="15.5">
      <c r="A142" s="269" t="s">
        <v>682</v>
      </c>
      <c r="C142" s="396">
        <v>41545</v>
      </c>
      <c r="D142" s="269">
        <v>48.8</v>
      </c>
      <c r="F142" s="269">
        <v>183</v>
      </c>
      <c r="G142">
        <f t="shared" si="12"/>
        <v>204.96</v>
      </c>
      <c r="I142" s="269">
        <v>6.95</v>
      </c>
    </row>
    <row r="143" spans="1:16" ht="15.5">
      <c r="A143" s="269" t="s">
        <v>682</v>
      </c>
      <c r="C143" s="396">
        <v>41546</v>
      </c>
      <c r="D143" s="269">
        <v>57.3</v>
      </c>
      <c r="F143" s="269">
        <v>160</v>
      </c>
      <c r="G143">
        <f t="shared" si="12"/>
        <v>179.2</v>
      </c>
      <c r="I143" s="269">
        <v>6.88</v>
      </c>
    </row>
    <row r="144" spans="1:16" ht="15.5">
      <c r="A144" s="269" t="s">
        <v>682</v>
      </c>
      <c r="C144" s="396">
        <v>41547</v>
      </c>
      <c r="D144" s="269">
        <v>64</v>
      </c>
      <c r="F144" s="269">
        <v>146</v>
      </c>
      <c r="G144">
        <f t="shared" si="12"/>
        <v>163.52000000000001</v>
      </c>
      <c r="I144" s="269">
        <v>6.84</v>
      </c>
    </row>
    <row r="145" spans="1:21">
      <c r="F145" s="453">
        <f>AVERAGE(F112:F144)</f>
        <v>417.37575757575758</v>
      </c>
      <c r="G145" s="453">
        <f>AVERAGE(G112:G144)</f>
        <v>467.4608484848485</v>
      </c>
    </row>
    <row r="148" spans="1:21">
      <c r="A148" s="17"/>
    </row>
    <row r="149" spans="1:21">
      <c r="A149" s="1090" t="s">
        <v>684</v>
      </c>
      <c r="B149" s="398" t="s">
        <v>75</v>
      </c>
      <c r="C149" s="398" t="s">
        <v>76</v>
      </c>
      <c r="D149" s="398" t="s">
        <v>77</v>
      </c>
      <c r="H149" s="1098" t="s">
        <v>716</v>
      </c>
      <c r="I149" s="1098"/>
      <c r="J149" s="1098"/>
      <c r="K149" s="1098"/>
      <c r="L149" s="1098"/>
      <c r="M149" s="1098"/>
      <c r="N149" s="1098"/>
      <c r="O149" s="1098"/>
      <c r="P149" s="1098"/>
      <c r="Q149" s="1098"/>
      <c r="R149" s="1098"/>
      <c r="S149" s="1098"/>
      <c r="T149" s="1098"/>
      <c r="U149" s="1098"/>
    </row>
    <row r="150" spans="1:21">
      <c r="A150" s="1091"/>
      <c r="B150" s="399">
        <v>2013</v>
      </c>
      <c r="C150" s="399">
        <v>2013</v>
      </c>
      <c r="D150" s="399">
        <v>2013</v>
      </c>
      <c r="H150" s="1095" t="s">
        <v>717</v>
      </c>
      <c r="I150" s="1096"/>
      <c r="J150" s="1096"/>
      <c r="K150" s="1096"/>
      <c r="L150" s="1096"/>
      <c r="M150" s="1096"/>
      <c r="N150" s="1096"/>
      <c r="O150" s="1096"/>
      <c r="P150" s="1096"/>
      <c r="Q150" s="1096"/>
      <c r="R150" s="1096"/>
      <c r="S150" s="1096"/>
      <c r="T150" s="1096"/>
      <c r="U150" s="1097"/>
    </row>
    <row r="151" spans="1:21">
      <c r="A151" s="452">
        <v>1</v>
      </c>
      <c r="B151" s="401"/>
      <c r="C151" s="397">
        <v>48</v>
      </c>
      <c r="D151" s="397">
        <v>142</v>
      </c>
      <c r="H151" s="1090" t="s">
        <v>684</v>
      </c>
      <c r="I151" s="456" t="s">
        <v>78</v>
      </c>
      <c r="J151" s="456" t="s">
        <v>79</v>
      </c>
      <c r="K151" s="456" t="s">
        <v>68</v>
      </c>
      <c r="L151" s="456" t="s">
        <v>69</v>
      </c>
      <c r="M151" s="456" t="s">
        <v>70</v>
      </c>
      <c r="N151" s="456" t="s">
        <v>71</v>
      </c>
      <c r="O151" s="456" t="s">
        <v>72</v>
      </c>
      <c r="P151" s="456" t="s">
        <v>73</v>
      </c>
      <c r="Q151" s="456" t="s">
        <v>74</v>
      </c>
      <c r="R151" s="456" t="s">
        <v>75</v>
      </c>
      <c r="S151" s="456" t="s">
        <v>76</v>
      </c>
      <c r="T151" s="456" t="s">
        <v>77</v>
      </c>
      <c r="U151" s="456" t="s">
        <v>78</v>
      </c>
    </row>
    <row r="152" spans="1:21">
      <c r="A152" s="452">
        <v>2</v>
      </c>
      <c r="B152" s="401"/>
      <c r="C152" s="397">
        <v>48</v>
      </c>
      <c r="D152" s="397">
        <v>133</v>
      </c>
      <c r="H152" s="1091"/>
      <c r="I152" s="457">
        <v>2012</v>
      </c>
      <c r="J152" s="457">
        <v>2012</v>
      </c>
      <c r="K152" s="457">
        <v>2013</v>
      </c>
      <c r="L152" s="457">
        <v>2013</v>
      </c>
      <c r="M152" s="457">
        <v>2013</v>
      </c>
      <c r="N152" s="457">
        <v>2013</v>
      </c>
      <c r="O152" s="457">
        <v>2013</v>
      </c>
      <c r="P152" s="457">
        <v>2013</v>
      </c>
      <c r="Q152" s="457">
        <v>2013</v>
      </c>
      <c r="R152" s="457">
        <v>2013</v>
      </c>
      <c r="S152" s="457">
        <v>2013</v>
      </c>
      <c r="T152" s="457">
        <v>2013</v>
      </c>
      <c r="U152" s="457">
        <v>2013</v>
      </c>
    </row>
    <row r="153" spans="1:21" ht="14.5">
      <c r="A153" s="452">
        <v>3</v>
      </c>
      <c r="B153" s="401"/>
      <c r="C153" s="397">
        <v>46</v>
      </c>
      <c r="D153" s="397">
        <v>124</v>
      </c>
      <c r="H153" s="400">
        <v>1</v>
      </c>
      <c r="I153" s="401"/>
      <c r="J153" s="397" t="s">
        <v>718</v>
      </c>
      <c r="K153" s="397" t="s">
        <v>719</v>
      </c>
      <c r="L153" s="397" t="s">
        <v>720</v>
      </c>
      <c r="M153" s="397" t="s">
        <v>721</v>
      </c>
      <c r="N153" s="397" t="s">
        <v>721</v>
      </c>
      <c r="O153" s="397" t="s">
        <v>722</v>
      </c>
      <c r="P153" s="397" t="s">
        <v>723</v>
      </c>
      <c r="Q153" s="397" t="s">
        <v>724</v>
      </c>
      <c r="R153" s="397" t="s">
        <v>725</v>
      </c>
      <c r="S153" s="397" t="s">
        <v>726</v>
      </c>
      <c r="T153" s="397" t="s">
        <v>727</v>
      </c>
      <c r="U153" s="397" t="s">
        <v>728</v>
      </c>
    </row>
    <row r="154" spans="1:21" ht="14.5">
      <c r="A154" s="452">
        <v>4</v>
      </c>
      <c r="B154" s="401"/>
      <c r="C154" s="397">
        <v>46</v>
      </c>
      <c r="D154" s="397">
        <v>133</v>
      </c>
      <c r="H154" s="400">
        <v>2</v>
      </c>
      <c r="I154" s="401"/>
      <c r="J154" s="397" t="s">
        <v>729</v>
      </c>
      <c r="K154" s="397" t="s">
        <v>730</v>
      </c>
      <c r="L154" s="397" t="s">
        <v>731</v>
      </c>
      <c r="M154" s="397" t="s">
        <v>721</v>
      </c>
      <c r="N154" s="397" t="s">
        <v>732</v>
      </c>
      <c r="O154" s="397" t="s">
        <v>724</v>
      </c>
      <c r="P154" s="397" t="s">
        <v>733</v>
      </c>
      <c r="Q154" s="397" t="s">
        <v>734</v>
      </c>
      <c r="R154" s="397" t="s">
        <v>725</v>
      </c>
      <c r="S154" s="397" t="s">
        <v>726</v>
      </c>
      <c r="T154" s="397" t="s">
        <v>735</v>
      </c>
      <c r="U154" s="397" t="s">
        <v>736</v>
      </c>
    </row>
    <row r="155" spans="1:21" ht="14.5">
      <c r="A155" s="452">
        <v>5</v>
      </c>
      <c r="B155" s="401"/>
      <c r="C155" s="397">
        <v>45</v>
      </c>
      <c r="D155" s="397">
        <v>118</v>
      </c>
      <c r="H155" s="400">
        <v>3</v>
      </c>
      <c r="I155" s="401"/>
      <c r="J155" s="397" t="s">
        <v>737</v>
      </c>
      <c r="K155" s="397" t="s">
        <v>719</v>
      </c>
      <c r="L155" s="397" t="s">
        <v>731</v>
      </c>
      <c r="M155" s="397" t="s">
        <v>721</v>
      </c>
      <c r="N155" s="397" t="s">
        <v>732</v>
      </c>
      <c r="O155" s="397" t="s">
        <v>724</v>
      </c>
      <c r="P155" s="397" t="s">
        <v>726</v>
      </c>
      <c r="Q155" s="397" t="s">
        <v>725</v>
      </c>
      <c r="R155" s="397" t="s">
        <v>738</v>
      </c>
      <c r="S155" s="397" t="s">
        <v>728</v>
      </c>
      <c r="T155" s="397" t="s">
        <v>739</v>
      </c>
      <c r="U155" s="397" t="s">
        <v>736</v>
      </c>
    </row>
    <row r="156" spans="1:21" ht="14.5">
      <c r="A156" s="452">
        <v>6</v>
      </c>
      <c r="B156" s="401"/>
      <c r="C156" s="397">
        <v>42</v>
      </c>
      <c r="D156" s="397">
        <v>112</v>
      </c>
      <c r="H156" s="400">
        <v>4</v>
      </c>
      <c r="I156" s="401"/>
      <c r="J156" s="397" t="s">
        <v>740</v>
      </c>
      <c r="K156" s="397" t="s">
        <v>741</v>
      </c>
      <c r="L156" s="397" t="s">
        <v>742</v>
      </c>
      <c r="M156" s="397" t="s">
        <v>721</v>
      </c>
      <c r="N156" s="397" t="s">
        <v>743</v>
      </c>
      <c r="O156" s="397" t="s">
        <v>744</v>
      </c>
      <c r="P156" s="397" t="s">
        <v>745</v>
      </c>
      <c r="Q156" s="397" t="s">
        <v>746</v>
      </c>
      <c r="R156" s="397" t="s">
        <v>725</v>
      </c>
      <c r="S156" s="397" t="s">
        <v>728</v>
      </c>
      <c r="T156" s="397" t="s">
        <v>735</v>
      </c>
      <c r="U156" s="397" t="s">
        <v>747</v>
      </c>
    </row>
    <row r="157" spans="1:21" ht="14.5">
      <c r="A157" s="452">
        <v>7</v>
      </c>
      <c r="B157" s="401"/>
      <c r="C157" s="397">
        <v>40</v>
      </c>
      <c r="D157" s="397">
        <v>106</v>
      </c>
      <c r="H157" s="400">
        <v>5</v>
      </c>
      <c r="I157" s="401"/>
      <c r="J157" s="397" t="s">
        <v>740</v>
      </c>
      <c r="K157" s="397" t="s">
        <v>719</v>
      </c>
      <c r="L157" s="397" t="s">
        <v>720</v>
      </c>
      <c r="M157" s="397" t="s">
        <v>721</v>
      </c>
      <c r="N157" s="397" t="s">
        <v>748</v>
      </c>
      <c r="O157" s="397" t="s">
        <v>724</v>
      </c>
      <c r="P157" s="397" t="s">
        <v>749</v>
      </c>
      <c r="Q157" s="397" t="s">
        <v>724</v>
      </c>
      <c r="R157" s="397" t="s">
        <v>750</v>
      </c>
      <c r="S157" s="397" t="s">
        <v>736</v>
      </c>
      <c r="T157" s="397" t="s">
        <v>751</v>
      </c>
      <c r="U157" s="397" t="s">
        <v>723</v>
      </c>
    </row>
    <row r="158" spans="1:21" ht="14.5">
      <c r="A158" s="452">
        <v>8</v>
      </c>
      <c r="B158" s="401"/>
      <c r="C158" s="397">
        <v>39</v>
      </c>
      <c r="D158" s="401"/>
      <c r="H158" s="400">
        <v>6</v>
      </c>
      <c r="I158" s="401"/>
      <c r="J158" s="397" t="s">
        <v>752</v>
      </c>
      <c r="K158" s="397" t="s">
        <v>753</v>
      </c>
      <c r="L158" s="397" t="s">
        <v>754</v>
      </c>
      <c r="M158" s="397" t="s">
        <v>721</v>
      </c>
      <c r="N158" s="397" t="s">
        <v>743</v>
      </c>
      <c r="O158" s="397" t="s">
        <v>738</v>
      </c>
      <c r="P158" s="397" t="s">
        <v>745</v>
      </c>
      <c r="Q158" s="397" t="s">
        <v>725</v>
      </c>
      <c r="R158" s="397" t="s">
        <v>755</v>
      </c>
      <c r="S158" s="397" t="s">
        <v>733</v>
      </c>
      <c r="T158" s="397" t="s">
        <v>756</v>
      </c>
      <c r="U158" s="397" t="s">
        <v>723</v>
      </c>
    </row>
    <row r="159" spans="1:21" ht="14.5">
      <c r="A159" s="452">
        <v>9</v>
      </c>
      <c r="B159" s="401"/>
      <c r="C159" s="397">
        <v>44</v>
      </c>
      <c r="D159" s="401"/>
      <c r="H159" s="400">
        <v>7</v>
      </c>
      <c r="I159" s="401"/>
      <c r="J159" s="397" t="s">
        <v>757</v>
      </c>
      <c r="K159" s="397" t="s">
        <v>758</v>
      </c>
      <c r="L159" s="397" t="s">
        <v>754</v>
      </c>
      <c r="M159" s="397" t="s">
        <v>721</v>
      </c>
      <c r="N159" s="397">
        <v>0.5</v>
      </c>
      <c r="O159" s="397" t="s">
        <v>724</v>
      </c>
      <c r="P159" s="397" t="s">
        <v>728</v>
      </c>
      <c r="Q159" s="397" t="s">
        <v>738</v>
      </c>
      <c r="R159" s="397" t="s">
        <v>744</v>
      </c>
      <c r="S159" s="397" t="s">
        <v>723</v>
      </c>
      <c r="T159" s="397" t="s">
        <v>759</v>
      </c>
      <c r="U159" s="397" t="s">
        <v>747</v>
      </c>
    </row>
    <row r="160" spans="1:21" ht="14.5">
      <c r="A160" s="452">
        <v>10</v>
      </c>
      <c r="B160" s="401"/>
      <c r="C160" s="397">
        <v>155</v>
      </c>
      <c r="D160" s="401"/>
      <c r="H160" s="400">
        <v>8</v>
      </c>
      <c r="I160" s="401"/>
      <c r="J160" s="397" t="s">
        <v>760</v>
      </c>
      <c r="K160" s="397" t="s">
        <v>761</v>
      </c>
      <c r="L160" s="397" t="s">
        <v>742</v>
      </c>
      <c r="M160" s="397" t="s">
        <v>721</v>
      </c>
      <c r="N160" s="397">
        <v>0.5</v>
      </c>
      <c r="O160" s="397" t="s">
        <v>762</v>
      </c>
      <c r="P160" s="397" t="s">
        <v>763</v>
      </c>
      <c r="Q160" s="397" t="s">
        <v>744</v>
      </c>
      <c r="R160" s="397" t="s">
        <v>734</v>
      </c>
      <c r="S160" s="397" t="s">
        <v>764</v>
      </c>
      <c r="T160" s="397" t="s">
        <v>765</v>
      </c>
      <c r="U160" s="397" t="s">
        <v>763</v>
      </c>
    </row>
    <row r="161" spans="1:21" ht="14.5">
      <c r="A161" s="452">
        <v>11</v>
      </c>
      <c r="B161" s="401"/>
      <c r="C161" s="397">
        <v>305</v>
      </c>
      <c r="D161" s="401"/>
      <c r="H161" s="400">
        <v>9</v>
      </c>
      <c r="I161" s="401"/>
      <c r="J161" s="397" t="s">
        <v>766</v>
      </c>
      <c r="K161" s="397" t="s">
        <v>753</v>
      </c>
      <c r="L161" s="397" t="s">
        <v>720</v>
      </c>
      <c r="M161" s="397" t="s">
        <v>721</v>
      </c>
      <c r="N161" s="397" t="s">
        <v>767</v>
      </c>
      <c r="O161" s="397" t="s">
        <v>768</v>
      </c>
      <c r="P161" s="397" t="s">
        <v>733</v>
      </c>
      <c r="Q161" s="397" t="s">
        <v>724</v>
      </c>
      <c r="R161" s="397" t="s">
        <v>744</v>
      </c>
      <c r="S161" s="397" t="s">
        <v>763</v>
      </c>
      <c r="T161" s="397" t="s">
        <v>769</v>
      </c>
      <c r="U161" s="397" t="s">
        <v>770</v>
      </c>
    </row>
    <row r="162" spans="1:21" ht="14.5">
      <c r="A162" s="452">
        <v>12</v>
      </c>
      <c r="B162" s="401"/>
      <c r="C162" s="397">
        <v>423</v>
      </c>
      <c r="D162" s="401"/>
      <c r="H162" s="400">
        <v>10</v>
      </c>
      <c r="I162" s="401"/>
      <c r="J162" s="397" t="s">
        <v>771</v>
      </c>
      <c r="K162" s="397" t="s">
        <v>753</v>
      </c>
      <c r="L162" s="397" t="s">
        <v>731</v>
      </c>
      <c r="M162" s="397" t="s">
        <v>721</v>
      </c>
      <c r="N162" s="397" t="s">
        <v>767</v>
      </c>
      <c r="O162" s="397" t="s">
        <v>772</v>
      </c>
      <c r="P162" s="397" t="s">
        <v>770</v>
      </c>
      <c r="Q162" s="397" t="s">
        <v>724</v>
      </c>
      <c r="R162" s="397" t="s">
        <v>734</v>
      </c>
      <c r="S162" s="397" t="s">
        <v>773</v>
      </c>
      <c r="T162" s="397" t="s">
        <v>774</v>
      </c>
      <c r="U162" s="397" t="s">
        <v>764</v>
      </c>
    </row>
    <row r="163" spans="1:21" ht="14.5">
      <c r="A163" s="452">
        <v>13</v>
      </c>
      <c r="B163" s="401"/>
      <c r="C163" s="397">
        <v>1140</v>
      </c>
      <c r="D163" s="401"/>
      <c r="H163" s="400">
        <v>11</v>
      </c>
      <c r="I163" s="401"/>
      <c r="J163" s="397" t="s">
        <v>775</v>
      </c>
      <c r="K163" s="397" t="s">
        <v>776</v>
      </c>
      <c r="L163" s="397" t="s">
        <v>720</v>
      </c>
      <c r="M163" s="397" t="s">
        <v>721</v>
      </c>
      <c r="N163" s="397" t="s">
        <v>777</v>
      </c>
      <c r="O163" s="397" t="s">
        <v>778</v>
      </c>
      <c r="P163" s="397" t="s">
        <v>764</v>
      </c>
      <c r="Q163" s="397" t="s">
        <v>725</v>
      </c>
      <c r="R163" s="397" t="s">
        <v>755</v>
      </c>
      <c r="S163" s="397" t="s">
        <v>779</v>
      </c>
      <c r="T163" s="397" t="s">
        <v>780</v>
      </c>
      <c r="U163" s="397" t="s">
        <v>781</v>
      </c>
    </row>
    <row r="164" spans="1:21" ht="14.5">
      <c r="A164" s="452">
        <v>14</v>
      </c>
      <c r="B164" s="401"/>
      <c r="C164" s="397">
        <v>844</v>
      </c>
      <c r="D164" s="401"/>
      <c r="H164" s="400">
        <v>12</v>
      </c>
      <c r="I164" s="401"/>
      <c r="J164" s="397" t="s">
        <v>782</v>
      </c>
      <c r="K164" s="397" t="s">
        <v>758</v>
      </c>
      <c r="L164" s="397" t="s">
        <v>720</v>
      </c>
      <c r="M164" s="397" t="s">
        <v>721</v>
      </c>
      <c r="N164" s="397" t="s">
        <v>767</v>
      </c>
      <c r="O164" s="397" t="s">
        <v>783</v>
      </c>
      <c r="P164" s="397" t="s">
        <v>784</v>
      </c>
      <c r="Q164" s="397" t="s">
        <v>785</v>
      </c>
      <c r="R164" s="397" t="s">
        <v>786</v>
      </c>
      <c r="S164" s="397" t="s">
        <v>787</v>
      </c>
      <c r="T164" s="397" t="s">
        <v>788</v>
      </c>
      <c r="U164" s="397" t="s">
        <v>781</v>
      </c>
    </row>
    <row r="165" spans="1:21" ht="14.5">
      <c r="A165" s="452">
        <v>15</v>
      </c>
      <c r="B165" s="401"/>
      <c r="C165" s="397">
        <v>968</v>
      </c>
      <c r="D165" s="401"/>
      <c r="H165" s="400">
        <v>13</v>
      </c>
      <c r="I165" s="401"/>
      <c r="J165" s="397" t="s">
        <v>789</v>
      </c>
      <c r="K165" s="397" t="s">
        <v>790</v>
      </c>
      <c r="L165" s="397" t="s">
        <v>721</v>
      </c>
      <c r="M165" s="397" t="s">
        <v>721</v>
      </c>
      <c r="N165" s="397" t="s">
        <v>767</v>
      </c>
      <c r="O165" s="397" t="s">
        <v>791</v>
      </c>
      <c r="P165" s="397" t="s">
        <v>792</v>
      </c>
      <c r="Q165" s="397" t="s">
        <v>784</v>
      </c>
      <c r="R165" s="397" t="s">
        <v>784</v>
      </c>
      <c r="S165" s="397" t="s">
        <v>793</v>
      </c>
      <c r="T165" s="397" t="s">
        <v>794</v>
      </c>
      <c r="U165" s="397" t="s">
        <v>792</v>
      </c>
    </row>
    <row r="166" spans="1:21" ht="14.5">
      <c r="A166" s="452">
        <v>16</v>
      </c>
      <c r="B166" s="401"/>
      <c r="C166" s="397">
        <v>1020</v>
      </c>
      <c r="D166" s="401"/>
      <c r="H166" s="400">
        <v>14</v>
      </c>
      <c r="I166" s="397" t="s">
        <v>729</v>
      </c>
      <c r="J166" s="397" t="s">
        <v>795</v>
      </c>
      <c r="K166" s="397" t="s">
        <v>796</v>
      </c>
      <c r="L166" s="397" t="s">
        <v>721</v>
      </c>
      <c r="M166" s="397" t="s">
        <v>721</v>
      </c>
      <c r="N166" s="397" t="s">
        <v>797</v>
      </c>
      <c r="O166" s="397" t="s">
        <v>798</v>
      </c>
      <c r="P166" s="397" t="s">
        <v>799</v>
      </c>
      <c r="Q166" s="397" t="s">
        <v>800</v>
      </c>
      <c r="R166" s="397" t="s">
        <v>792</v>
      </c>
      <c r="S166" s="397" t="s">
        <v>801</v>
      </c>
      <c r="T166" s="397" t="s">
        <v>802</v>
      </c>
      <c r="U166" s="397" t="s">
        <v>781</v>
      </c>
    </row>
    <row r="167" spans="1:21" ht="14.5">
      <c r="A167" s="452">
        <v>17</v>
      </c>
      <c r="B167" s="401"/>
      <c r="C167" s="397">
        <v>781</v>
      </c>
      <c r="D167" s="401"/>
      <c r="H167" s="400">
        <v>15</v>
      </c>
      <c r="I167" s="397" t="s">
        <v>803</v>
      </c>
      <c r="J167" s="397" t="s">
        <v>804</v>
      </c>
      <c r="K167" s="397" t="s">
        <v>742</v>
      </c>
      <c r="L167" s="397" t="s">
        <v>721</v>
      </c>
      <c r="M167" s="397" t="s">
        <v>721</v>
      </c>
      <c r="N167" s="397" t="s">
        <v>805</v>
      </c>
      <c r="O167" s="397" t="s">
        <v>806</v>
      </c>
      <c r="P167" s="397" t="s">
        <v>799</v>
      </c>
      <c r="Q167" s="397" t="s">
        <v>723</v>
      </c>
      <c r="R167" s="397" t="s">
        <v>750</v>
      </c>
      <c r="S167" s="397" t="s">
        <v>807</v>
      </c>
      <c r="T167" s="397" t="s">
        <v>808</v>
      </c>
      <c r="U167" s="401"/>
    </row>
    <row r="168" spans="1:21" ht="14.5">
      <c r="A168" s="452">
        <v>18</v>
      </c>
      <c r="B168" s="401"/>
      <c r="C168" s="397">
        <v>618</v>
      </c>
      <c r="D168" s="401"/>
      <c r="H168" s="400">
        <v>16</v>
      </c>
      <c r="I168" s="397" t="s">
        <v>809</v>
      </c>
      <c r="J168" s="397" t="s">
        <v>810</v>
      </c>
      <c r="K168" s="397" t="s">
        <v>790</v>
      </c>
      <c r="L168" s="397" t="s">
        <v>721</v>
      </c>
      <c r="M168" s="397" t="s">
        <v>721</v>
      </c>
      <c r="N168" s="397" t="s">
        <v>811</v>
      </c>
      <c r="O168" s="397" t="s">
        <v>806</v>
      </c>
      <c r="P168" s="397" t="s">
        <v>812</v>
      </c>
      <c r="Q168" s="397" t="s">
        <v>792</v>
      </c>
      <c r="R168" s="397" t="s">
        <v>744</v>
      </c>
      <c r="S168" s="397" t="s">
        <v>813</v>
      </c>
      <c r="T168" s="397" t="s">
        <v>814</v>
      </c>
      <c r="U168" s="401"/>
    </row>
    <row r="169" spans="1:21" ht="14.5">
      <c r="A169" s="452">
        <v>19</v>
      </c>
      <c r="B169" s="401"/>
      <c r="C169" s="397">
        <v>506</v>
      </c>
      <c r="D169" s="401"/>
      <c r="H169" s="400">
        <v>17</v>
      </c>
      <c r="I169" s="397" t="s">
        <v>729</v>
      </c>
      <c r="J169" s="397" t="s">
        <v>815</v>
      </c>
      <c r="K169" s="397" t="s">
        <v>742</v>
      </c>
      <c r="L169" s="397" t="s">
        <v>721</v>
      </c>
      <c r="M169" s="397" t="s">
        <v>721</v>
      </c>
      <c r="N169" s="397" t="s">
        <v>767</v>
      </c>
      <c r="O169" s="397" t="s">
        <v>816</v>
      </c>
      <c r="P169" s="397" t="s">
        <v>762</v>
      </c>
      <c r="Q169" s="397" t="s">
        <v>762</v>
      </c>
      <c r="R169" s="397" t="s">
        <v>725</v>
      </c>
      <c r="S169" s="397" t="s">
        <v>817</v>
      </c>
      <c r="T169" s="397" t="s">
        <v>818</v>
      </c>
      <c r="U169" s="401"/>
    </row>
    <row r="170" spans="1:21" ht="14.5">
      <c r="A170" s="452">
        <v>20</v>
      </c>
      <c r="B170" s="401"/>
      <c r="C170" s="397">
        <v>438</v>
      </c>
      <c r="D170" s="401"/>
      <c r="H170" s="400">
        <v>18</v>
      </c>
      <c r="I170" s="397" t="s">
        <v>729</v>
      </c>
      <c r="J170" s="397" t="s">
        <v>819</v>
      </c>
      <c r="K170" s="397" t="s">
        <v>754</v>
      </c>
      <c r="L170" s="397" t="s">
        <v>721</v>
      </c>
      <c r="M170" s="397" t="s">
        <v>721</v>
      </c>
      <c r="N170" s="397" t="s">
        <v>767</v>
      </c>
      <c r="O170" s="397" t="s">
        <v>820</v>
      </c>
      <c r="P170" s="397" t="s">
        <v>722</v>
      </c>
      <c r="Q170" s="397" t="s">
        <v>734</v>
      </c>
      <c r="R170" s="397" t="s">
        <v>725</v>
      </c>
      <c r="S170" s="397" t="s">
        <v>821</v>
      </c>
      <c r="T170" s="397" t="s">
        <v>818</v>
      </c>
      <c r="U170" s="401"/>
    </row>
    <row r="171" spans="1:21" ht="14.5">
      <c r="A171" s="452">
        <v>21</v>
      </c>
      <c r="B171" s="401"/>
      <c r="C171" s="397">
        <v>385</v>
      </c>
      <c r="D171" s="401"/>
      <c r="H171" s="400">
        <v>19</v>
      </c>
      <c r="I171" s="397" t="s">
        <v>822</v>
      </c>
      <c r="J171" s="397" t="s">
        <v>823</v>
      </c>
      <c r="K171" s="397" t="s">
        <v>742</v>
      </c>
      <c r="L171" s="397" t="s">
        <v>721</v>
      </c>
      <c r="M171" s="397" t="s">
        <v>721</v>
      </c>
      <c r="N171" s="397" t="s">
        <v>743</v>
      </c>
      <c r="O171" s="397" t="s">
        <v>824</v>
      </c>
      <c r="P171" s="397" t="s">
        <v>734</v>
      </c>
      <c r="Q171" s="397" t="s">
        <v>734</v>
      </c>
      <c r="R171" s="397" t="s">
        <v>725</v>
      </c>
      <c r="S171" s="397" t="s">
        <v>825</v>
      </c>
      <c r="T171" s="397" t="s">
        <v>783</v>
      </c>
      <c r="U171" s="401"/>
    </row>
    <row r="172" spans="1:21" ht="14.5">
      <c r="A172" s="452">
        <v>22</v>
      </c>
      <c r="B172" s="401"/>
      <c r="C172" s="397">
        <v>342</v>
      </c>
      <c r="D172" s="401"/>
      <c r="H172" s="400">
        <v>20</v>
      </c>
      <c r="I172" s="397" t="s">
        <v>729</v>
      </c>
      <c r="J172" s="397" t="s">
        <v>826</v>
      </c>
      <c r="K172" s="397" t="s">
        <v>742</v>
      </c>
      <c r="L172" s="397" t="s">
        <v>721</v>
      </c>
      <c r="M172" s="397" t="s">
        <v>721</v>
      </c>
      <c r="N172" s="397" t="s">
        <v>777</v>
      </c>
      <c r="O172" s="397" t="s">
        <v>827</v>
      </c>
      <c r="P172" s="397" t="s">
        <v>755</v>
      </c>
      <c r="Q172" s="397" t="s">
        <v>755</v>
      </c>
      <c r="R172" s="397" t="s">
        <v>724</v>
      </c>
      <c r="S172" s="397" t="s">
        <v>828</v>
      </c>
      <c r="T172" s="397" t="s">
        <v>783</v>
      </c>
      <c r="U172" s="401"/>
    </row>
    <row r="173" spans="1:21" ht="14.5">
      <c r="A173" s="452">
        <v>23</v>
      </c>
      <c r="B173" s="401"/>
      <c r="C173" s="397">
        <v>313</v>
      </c>
      <c r="D173" s="401"/>
      <c r="H173" s="400">
        <v>21</v>
      </c>
      <c r="I173" s="397" t="s">
        <v>740</v>
      </c>
      <c r="J173" s="397" t="s">
        <v>829</v>
      </c>
      <c r="K173" s="397" t="s">
        <v>731</v>
      </c>
      <c r="L173" s="397" t="s">
        <v>721</v>
      </c>
      <c r="M173" s="397" t="s">
        <v>721</v>
      </c>
      <c r="N173" s="397" t="s">
        <v>748</v>
      </c>
      <c r="O173" s="397" t="s">
        <v>830</v>
      </c>
      <c r="P173" s="397" t="s">
        <v>744</v>
      </c>
      <c r="Q173" s="397" t="s">
        <v>746</v>
      </c>
      <c r="R173" s="397" t="s">
        <v>724</v>
      </c>
      <c r="S173" s="397" t="s">
        <v>831</v>
      </c>
      <c r="T173" s="397" t="s">
        <v>832</v>
      </c>
      <c r="U173" s="401"/>
    </row>
    <row r="174" spans="1:21" ht="14.5">
      <c r="A174" s="452">
        <v>24</v>
      </c>
      <c r="B174" s="401"/>
      <c r="C174" s="397">
        <v>264</v>
      </c>
      <c r="D174" s="401"/>
      <c r="H174" s="400">
        <v>22</v>
      </c>
      <c r="I174" s="397" t="s">
        <v>740</v>
      </c>
      <c r="J174" s="397" t="s">
        <v>833</v>
      </c>
      <c r="K174" s="397" t="s">
        <v>834</v>
      </c>
      <c r="L174" s="397" t="s">
        <v>721</v>
      </c>
      <c r="M174" s="397" t="s">
        <v>721</v>
      </c>
      <c r="N174" s="397" t="s">
        <v>835</v>
      </c>
      <c r="O174" s="397" t="s">
        <v>836</v>
      </c>
      <c r="P174" s="397" t="s">
        <v>744</v>
      </c>
      <c r="Q174" s="397" t="s">
        <v>738</v>
      </c>
      <c r="R174" s="397" t="s">
        <v>755</v>
      </c>
      <c r="S174" s="397" t="s">
        <v>837</v>
      </c>
      <c r="T174" s="397" t="s">
        <v>838</v>
      </c>
      <c r="U174" s="401"/>
    </row>
    <row r="175" spans="1:21" ht="14.5">
      <c r="A175" s="452">
        <v>25</v>
      </c>
      <c r="B175" s="401"/>
      <c r="C175" s="397">
        <v>238</v>
      </c>
      <c r="D175" s="401"/>
      <c r="H175" s="400">
        <v>23</v>
      </c>
      <c r="I175" s="397" t="s">
        <v>839</v>
      </c>
      <c r="J175" s="397" t="s">
        <v>840</v>
      </c>
      <c r="K175" s="397" t="s">
        <v>754</v>
      </c>
      <c r="L175" s="397" t="s">
        <v>721</v>
      </c>
      <c r="M175" s="397" t="s">
        <v>721</v>
      </c>
      <c r="N175" s="397" t="s">
        <v>841</v>
      </c>
      <c r="O175" s="397" t="s">
        <v>827</v>
      </c>
      <c r="P175" s="397" t="s">
        <v>746</v>
      </c>
      <c r="Q175" s="397" t="s">
        <v>842</v>
      </c>
      <c r="R175" s="397" t="s">
        <v>763</v>
      </c>
      <c r="S175" s="397" t="s">
        <v>843</v>
      </c>
      <c r="T175" s="397" t="s">
        <v>778</v>
      </c>
      <c r="U175" s="401"/>
    </row>
    <row r="176" spans="1:21" ht="14.5">
      <c r="A176" s="452">
        <v>26</v>
      </c>
      <c r="B176" s="401"/>
      <c r="C176" s="397">
        <v>214</v>
      </c>
      <c r="D176" s="401"/>
      <c r="H176" s="400">
        <v>24</v>
      </c>
      <c r="I176" s="397" t="s">
        <v>839</v>
      </c>
      <c r="J176" s="397" t="s">
        <v>719</v>
      </c>
      <c r="K176" s="397" t="s">
        <v>719</v>
      </c>
      <c r="L176" s="397" t="s">
        <v>721</v>
      </c>
      <c r="M176" s="397" t="s">
        <v>721</v>
      </c>
      <c r="N176" s="397" t="s">
        <v>844</v>
      </c>
      <c r="O176" s="397" t="s">
        <v>845</v>
      </c>
      <c r="P176" s="397" t="s">
        <v>744</v>
      </c>
      <c r="Q176" s="397" t="s">
        <v>842</v>
      </c>
      <c r="R176" s="397" t="s">
        <v>728</v>
      </c>
      <c r="S176" s="397" t="s">
        <v>846</v>
      </c>
      <c r="T176" s="397" t="s">
        <v>749</v>
      </c>
      <c r="U176" s="401"/>
    </row>
    <row r="177" spans="1:21" ht="14.5">
      <c r="A177" s="452">
        <v>27</v>
      </c>
      <c r="B177" s="401"/>
      <c r="C177" s="397">
        <v>203</v>
      </c>
      <c r="D177" s="401"/>
      <c r="H177" s="400">
        <v>25</v>
      </c>
      <c r="I177" s="397" t="s">
        <v>822</v>
      </c>
      <c r="J177" s="397" t="s">
        <v>720</v>
      </c>
      <c r="K177" s="397" t="s">
        <v>847</v>
      </c>
      <c r="L177" s="397" t="s">
        <v>721</v>
      </c>
      <c r="M177" s="397" t="s">
        <v>721</v>
      </c>
      <c r="N177" s="397" t="s">
        <v>732</v>
      </c>
      <c r="O177" s="397" t="s">
        <v>788</v>
      </c>
      <c r="P177" s="397" t="s">
        <v>725</v>
      </c>
      <c r="Q177" s="397" t="s">
        <v>725</v>
      </c>
      <c r="R177" s="397" t="s">
        <v>784</v>
      </c>
      <c r="S177" s="397" t="s">
        <v>848</v>
      </c>
      <c r="T177" s="397" t="s">
        <v>745</v>
      </c>
      <c r="U177" s="401"/>
    </row>
    <row r="178" spans="1:21" ht="14.5">
      <c r="A178" s="452">
        <v>28</v>
      </c>
      <c r="B178" s="401"/>
      <c r="C178" s="397">
        <v>186</v>
      </c>
      <c r="D178" s="401"/>
      <c r="H178" s="400">
        <v>26</v>
      </c>
      <c r="I178" s="397" t="s">
        <v>729</v>
      </c>
      <c r="J178" s="397" t="s">
        <v>742</v>
      </c>
      <c r="K178" s="397" t="s">
        <v>754</v>
      </c>
      <c r="L178" s="397" t="s">
        <v>721</v>
      </c>
      <c r="M178" s="397" t="s">
        <v>721</v>
      </c>
      <c r="N178" s="397" t="s">
        <v>849</v>
      </c>
      <c r="O178" s="397" t="s">
        <v>802</v>
      </c>
      <c r="P178" s="397" t="s">
        <v>738</v>
      </c>
      <c r="Q178" s="397" t="s">
        <v>755</v>
      </c>
      <c r="R178" s="397" t="s">
        <v>781</v>
      </c>
      <c r="S178" s="397" t="s">
        <v>850</v>
      </c>
      <c r="T178" s="397" t="s">
        <v>768</v>
      </c>
      <c r="U178" s="401"/>
    </row>
    <row r="179" spans="1:21" ht="14.5">
      <c r="A179" s="452">
        <v>29</v>
      </c>
      <c r="B179" s="397">
        <v>40</v>
      </c>
      <c r="C179" s="397">
        <v>169</v>
      </c>
      <c r="D179" s="401"/>
      <c r="H179" s="400">
        <v>27</v>
      </c>
      <c r="I179" s="397" t="s">
        <v>851</v>
      </c>
      <c r="J179" s="397" t="s">
        <v>847</v>
      </c>
      <c r="K179" s="397" t="s">
        <v>754</v>
      </c>
      <c r="L179" s="397" t="s">
        <v>721</v>
      </c>
      <c r="M179" s="397" t="s">
        <v>721</v>
      </c>
      <c r="N179" s="397" t="s">
        <v>844</v>
      </c>
      <c r="O179" s="397" t="s">
        <v>852</v>
      </c>
      <c r="P179" s="397" t="s">
        <v>738</v>
      </c>
      <c r="Q179" s="397" t="s">
        <v>725</v>
      </c>
      <c r="R179" s="397" t="s">
        <v>853</v>
      </c>
      <c r="S179" s="397" t="s">
        <v>854</v>
      </c>
      <c r="T179" s="397" t="s">
        <v>853</v>
      </c>
      <c r="U179" s="401"/>
    </row>
    <row r="180" spans="1:21" ht="14.5">
      <c r="A180" s="452">
        <v>30</v>
      </c>
      <c r="B180" s="397">
        <v>48</v>
      </c>
      <c r="C180" s="397">
        <v>155</v>
      </c>
      <c r="D180" s="401"/>
      <c r="H180" s="400">
        <v>28</v>
      </c>
      <c r="I180" s="397" t="s">
        <v>718</v>
      </c>
      <c r="J180" s="397" t="s">
        <v>855</v>
      </c>
      <c r="K180" s="397" t="s">
        <v>754</v>
      </c>
      <c r="L180" s="397" t="s">
        <v>721</v>
      </c>
      <c r="M180" s="397" t="s">
        <v>721</v>
      </c>
      <c r="N180" s="397" t="s">
        <v>738</v>
      </c>
      <c r="O180" s="397" t="s">
        <v>785</v>
      </c>
      <c r="P180" s="397" t="s">
        <v>842</v>
      </c>
      <c r="Q180" s="397" t="s">
        <v>744</v>
      </c>
      <c r="R180" s="397" t="s">
        <v>770</v>
      </c>
      <c r="S180" s="397" t="s">
        <v>856</v>
      </c>
      <c r="T180" s="397" t="s">
        <v>857</v>
      </c>
      <c r="U180" s="401"/>
    </row>
    <row r="181" spans="1:21" ht="14.5">
      <c r="A181" s="452">
        <v>31</v>
      </c>
      <c r="B181" s="397">
        <v>51</v>
      </c>
      <c r="C181" s="401"/>
      <c r="D181" s="401"/>
      <c r="H181" s="400">
        <v>29</v>
      </c>
      <c r="I181" s="397" t="s">
        <v>718</v>
      </c>
      <c r="J181" s="397" t="s">
        <v>742</v>
      </c>
      <c r="K181" s="397" t="s">
        <v>731</v>
      </c>
      <c r="L181" s="401"/>
      <c r="M181" s="397" t="s">
        <v>721</v>
      </c>
      <c r="N181" s="397" t="s">
        <v>755</v>
      </c>
      <c r="O181" s="397" t="s">
        <v>778</v>
      </c>
      <c r="P181" s="397" t="s">
        <v>738</v>
      </c>
      <c r="Q181" s="397" t="s">
        <v>762</v>
      </c>
      <c r="R181" s="397" t="s">
        <v>723</v>
      </c>
      <c r="S181" s="397" t="s">
        <v>858</v>
      </c>
      <c r="T181" s="397" t="s">
        <v>800</v>
      </c>
      <c r="U181" s="401"/>
    </row>
    <row r="182" spans="1:21" ht="14.5">
      <c r="A182" s="400"/>
      <c r="B182" s="401"/>
      <c r="D182" s="402"/>
      <c r="H182" s="400">
        <v>30</v>
      </c>
      <c r="I182" s="397" t="s">
        <v>718</v>
      </c>
      <c r="J182" s="397" t="s">
        <v>742</v>
      </c>
      <c r="K182" s="397" t="s">
        <v>742</v>
      </c>
      <c r="L182" s="401"/>
      <c r="M182" s="397" t="s">
        <v>721</v>
      </c>
      <c r="N182" s="397" t="s">
        <v>722</v>
      </c>
      <c r="O182" s="397" t="s">
        <v>853</v>
      </c>
      <c r="P182" s="397" t="s">
        <v>738</v>
      </c>
      <c r="Q182" s="397" t="s">
        <v>786</v>
      </c>
      <c r="R182" s="397" t="s">
        <v>726</v>
      </c>
      <c r="S182" s="397" t="s">
        <v>773</v>
      </c>
      <c r="T182" s="397" t="s">
        <v>857</v>
      </c>
      <c r="U182" s="401"/>
    </row>
    <row r="183" spans="1:21" ht="14.5">
      <c r="A183" s="400" t="s">
        <v>685</v>
      </c>
      <c r="B183" s="400">
        <v>3</v>
      </c>
      <c r="C183" s="400">
        <v>30</v>
      </c>
      <c r="D183" s="400">
        <v>7</v>
      </c>
      <c r="H183" s="400">
        <v>31</v>
      </c>
      <c r="I183" s="401"/>
      <c r="J183" s="397" t="s">
        <v>834</v>
      </c>
      <c r="K183" s="397" t="s">
        <v>731</v>
      </c>
      <c r="L183" s="401"/>
      <c r="M183" s="397" t="s">
        <v>721</v>
      </c>
      <c r="N183" s="401"/>
      <c r="O183" s="397" t="s">
        <v>763</v>
      </c>
      <c r="P183" s="401"/>
      <c r="Q183" s="397" t="s">
        <v>744</v>
      </c>
      <c r="R183" s="397" t="s">
        <v>853</v>
      </c>
      <c r="S183" s="401"/>
      <c r="T183" s="397" t="s">
        <v>859</v>
      </c>
      <c r="U183" s="401"/>
    </row>
    <row r="184" spans="1:21">
      <c r="A184" s="400" t="s">
        <v>313</v>
      </c>
      <c r="B184" s="400">
        <v>51</v>
      </c>
      <c r="C184" s="400">
        <v>1140</v>
      </c>
      <c r="D184" s="400">
        <v>142</v>
      </c>
      <c r="H184" s="400"/>
      <c r="I184" s="401"/>
      <c r="U184" s="402"/>
    </row>
    <row r="185" spans="1:21">
      <c r="A185" s="400" t="s">
        <v>314</v>
      </c>
      <c r="B185" s="400">
        <v>40</v>
      </c>
      <c r="C185" s="400">
        <v>39</v>
      </c>
      <c r="D185" s="400">
        <v>106</v>
      </c>
      <c r="H185" s="400" t="s">
        <v>685</v>
      </c>
      <c r="I185" s="400">
        <v>17</v>
      </c>
      <c r="J185" s="400">
        <v>31</v>
      </c>
      <c r="K185" s="400">
        <v>31</v>
      </c>
      <c r="L185" s="400">
        <v>28</v>
      </c>
      <c r="M185" s="400"/>
      <c r="N185" s="400">
        <v>30</v>
      </c>
      <c r="O185" s="400">
        <v>31</v>
      </c>
      <c r="P185" s="400">
        <v>30</v>
      </c>
      <c r="Q185" s="400">
        <v>31</v>
      </c>
      <c r="R185" s="400">
        <v>31</v>
      </c>
      <c r="S185" s="400">
        <v>30</v>
      </c>
      <c r="T185" s="400">
        <v>31</v>
      </c>
      <c r="U185" s="400">
        <v>14</v>
      </c>
    </row>
    <row r="186" spans="1:21" ht="15.5">
      <c r="A186" s="1" t="s">
        <v>315</v>
      </c>
      <c r="C186" s="68">
        <f>AVERAGE(C151:C180)</f>
        <v>335.5</v>
      </c>
      <c r="H186" s="400" t="s">
        <v>313</v>
      </c>
      <c r="I186" s="400">
        <v>23</v>
      </c>
      <c r="J186" s="400">
        <v>20</v>
      </c>
      <c r="K186" s="400">
        <v>6.7</v>
      </c>
      <c r="L186" s="400">
        <v>6</v>
      </c>
      <c r="M186" s="400"/>
      <c r="N186" s="400">
        <v>30</v>
      </c>
      <c r="O186" s="400">
        <v>108</v>
      </c>
      <c r="P186" s="400">
        <v>56</v>
      </c>
      <c r="Q186" s="400">
        <v>66</v>
      </c>
      <c r="R186" s="400">
        <v>51</v>
      </c>
      <c r="S186" s="400">
        <v>1140</v>
      </c>
      <c r="T186" s="400">
        <v>142</v>
      </c>
      <c r="U186" s="400">
        <v>46</v>
      </c>
    </row>
    <row r="187" spans="1:21">
      <c r="H187" s="400" t="s">
        <v>314</v>
      </c>
      <c r="I187" s="400">
        <v>13</v>
      </c>
      <c r="J187" s="400">
        <v>5</v>
      </c>
      <c r="K187" s="400">
        <v>4.9000000000000004</v>
      </c>
      <c r="L187" s="400" t="s">
        <v>860</v>
      </c>
      <c r="M187" s="400"/>
      <c r="N187" s="400" t="s">
        <v>860</v>
      </c>
      <c r="O187" s="400">
        <v>22</v>
      </c>
      <c r="P187" s="400">
        <v>21</v>
      </c>
      <c r="Q187" s="400">
        <v>21</v>
      </c>
      <c r="R187" s="400">
        <v>22</v>
      </c>
      <c r="S187" s="400">
        <v>39</v>
      </c>
      <c r="T187" s="400">
        <v>47</v>
      </c>
      <c r="U187" s="400">
        <v>36</v>
      </c>
    </row>
    <row r="190" spans="1:21">
      <c r="A190" s="1">
        <v>41275</v>
      </c>
      <c r="B190">
        <v>2.4700000000000002</v>
      </c>
    </row>
    <row r="191" spans="1:21">
      <c r="A191" s="1" t="s">
        <v>714</v>
      </c>
      <c r="B191" s="76">
        <v>41276</v>
      </c>
      <c r="C191">
        <v>2.7</v>
      </c>
      <c r="F191" s="451"/>
    </row>
    <row r="192" spans="1:21">
      <c r="A192" s="1" t="s">
        <v>714</v>
      </c>
      <c r="B192" s="76">
        <v>41277</v>
      </c>
      <c r="C192">
        <v>2.97</v>
      </c>
      <c r="F192" s="451"/>
    </row>
    <row r="193" spans="1:6">
      <c r="A193" s="1" t="s">
        <v>714</v>
      </c>
      <c r="B193" s="76">
        <v>41278</v>
      </c>
      <c r="C193">
        <v>3</v>
      </c>
      <c r="F193" s="451"/>
    </row>
    <row r="194" spans="1:6">
      <c r="A194" s="1" t="s">
        <v>714</v>
      </c>
      <c r="B194" s="76">
        <v>41279</v>
      </c>
      <c r="C194">
        <v>3</v>
      </c>
    </row>
    <row r="195" spans="1:6">
      <c r="A195" s="1" t="s">
        <v>714</v>
      </c>
      <c r="B195" s="76">
        <v>41280</v>
      </c>
      <c r="C195">
        <v>3.21</v>
      </c>
    </row>
    <row r="196" spans="1:6">
      <c r="A196" s="1" t="s">
        <v>714</v>
      </c>
      <c r="B196" s="76">
        <v>41281</v>
      </c>
      <c r="C196">
        <v>3.51</v>
      </c>
    </row>
    <row r="197" spans="1:6">
      <c r="A197" s="1" t="s">
        <v>714</v>
      </c>
      <c r="B197" s="76">
        <v>41282</v>
      </c>
      <c r="C197">
        <v>3.59</v>
      </c>
    </row>
    <row r="198" spans="1:6">
      <c r="A198" s="1" t="s">
        <v>714</v>
      </c>
      <c r="B198" s="76">
        <v>41283</v>
      </c>
      <c r="C198">
        <v>3.6</v>
      </c>
    </row>
    <row r="199" spans="1:6">
      <c r="A199" s="1" t="s">
        <v>714</v>
      </c>
      <c r="B199" s="76">
        <v>41284</v>
      </c>
      <c r="C199">
        <v>3.6</v>
      </c>
    </row>
    <row r="200" spans="1:6">
      <c r="A200" s="1" t="s">
        <v>714</v>
      </c>
      <c r="B200" s="76">
        <v>41285</v>
      </c>
      <c r="C200">
        <v>3.61</v>
      </c>
    </row>
    <row r="201" spans="1:6">
      <c r="A201" s="1" t="s">
        <v>714</v>
      </c>
      <c r="B201" s="76">
        <v>41286</v>
      </c>
      <c r="C201">
        <v>4.17</v>
      </c>
    </row>
    <row r="202" spans="1:6">
      <c r="A202" s="1" t="s">
        <v>714</v>
      </c>
      <c r="B202" s="76">
        <v>41287</v>
      </c>
      <c r="C202">
        <v>4.8600000000000003</v>
      </c>
    </row>
    <row r="203" spans="1:6">
      <c r="A203" s="1" t="s">
        <v>714</v>
      </c>
      <c r="B203" s="76">
        <v>41288</v>
      </c>
      <c r="C203">
        <v>5.13</v>
      </c>
    </row>
    <row r="204" spans="1:6">
      <c r="A204" s="1" t="s">
        <v>714</v>
      </c>
      <c r="B204" s="76">
        <v>41289</v>
      </c>
      <c r="C204">
        <v>5.46</v>
      </c>
    </row>
    <row r="205" spans="1:6">
      <c r="A205" s="1" t="s">
        <v>714</v>
      </c>
      <c r="B205" s="76">
        <v>41290</v>
      </c>
      <c r="C205">
        <v>7.77</v>
      </c>
    </row>
    <row r="206" spans="1:6">
      <c r="A206" s="1" t="s">
        <v>714</v>
      </c>
      <c r="B206" s="76">
        <v>41291</v>
      </c>
      <c r="C206">
        <v>11.6</v>
      </c>
    </row>
    <row r="207" spans="1:6">
      <c r="A207" s="1" t="s">
        <v>714</v>
      </c>
      <c r="B207" s="76">
        <v>41292</v>
      </c>
      <c r="C207">
        <v>18.7</v>
      </c>
    </row>
    <row r="208" spans="1:6">
      <c r="A208" s="1" t="s">
        <v>714</v>
      </c>
      <c r="B208" s="76">
        <v>41293</v>
      </c>
      <c r="C208">
        <v>31.8</v>
      </c>
    </row>
    <row r="209" spans="1:4">
      <c r="A209" s="1" t="s">
        <v>714</v>
      </c>
      <c r="B209" s="76">
        <v>41294</v>
      </c>
      <c r="C209">
        <v>59.7</v>
      </c>
    </row>
    <row r="210" spans="1:4">
      <c r="A210" s="1" t="s">
        <v>714</v>
      </c>
      <c r="B210" s="76">
        <v>41295</v>
      </c>
      <c r="C210">
        <v>86.6</v>
      </c>
    </row>
    <row r="211" spans="1:4">
      <c r="A211" s="1" t="s">
        <v>714</v>
      </c>
      <c r="B211" s="76">
        <v>41296</v>
      </c>
    </row>
    <row r="212" spans="1:4">
      <c r="A212" s="1" t="s">
        <v>714</v>
      </c>
      <c r="B212" s="76">
        <v>41297</v>
      </c>
    </row>
    <row r="213" spans="1:4">
      <c r="A213" s="1" t="s">
        <v>714</v>
      </c>
      <c r="B213" s="76">
        <v>41298</v>
      </c>
      <c r="C213">
        <v>2.08</v>
      </c>
    </row>
    <row r="214" spans="1:4">
      <c r="A214" s="1" t="s">
        <v>714</v>
      </c>
      <c r="B214" s="76">
        <v>41299</v>
      </c>
      <c r="C214">
        <v>3.08</v>
      </c>
    </row>
    <row r="215" spans="1:4">
      <c r="A215" s="1" t="s">
        <v>714</v>
      </c>
      <c r="B215" s="76">
        <v>41300</v>
      </c>
      <c r="C215">
        <v>4.12</v>
      </c>
    </row>
    <row r="216" spans="1:4">
      <c r="A216" s="1" t="s">
        <v>714</v>
      </c>
      <c r="B216" s="76">
        <v>41301</v>
      </c>
      <c r="C216">
        <v>4.79</v>
      </c>
    </row>
    <row r="217" spans="1:4">
      <c r="A217" s="1" t="s">
        <v>714</v>
      </c>
      <c r="B217" s="76">
        <v>41302</v>
      </c>
      <c r="C217">
        <v>5.33</v>
      </c>
    </row>
    <row r="218" spans="1:4">
      <c r="A218" s="1" t="s">
        <v>714</v>
      </c>
      <c r="B218" s="76">
        <v>41303</v>
      </c>
      <c r="C218">
        <v>5.57</v>
      </c>
    </row>
    <row r="219" spans="1:4">
      <c r="A219" s="1" t="s">
        <v>714</v>
      </c>
      <c r="B219" s="76">
        <v>41304</v>
      </c>
      <c r="C219">
        <v>5.87</v>
      </c>
    </row>
    <row r="220" spans="1:4">
      <c r="A220" s="1" t="s">
        <v>714</v>
      </c>
      <c r="B220" s="76">
        <v>41305</v>
      </c>
      <c r="C220">
        <v>7.24</v>
      </c>
    </row>
    <row r="221" spans="1:4">
      <c r="A221" s="1" t="s">
        <v>714</v>
      </c>
      <c r="B221" s="76">
        <v>41306</v>
      </c>
      <c r="C221">
        <v>9.75</v>
      </c>
      <c r="D221">
        <f>AVERAGE(C221:C248)</f>
        <v>61.264499999999998</v>
      </c>
    </row>
    <row r="222" spans="1:4">
      <c r="A222" s="1" t="s">
        <v>714</v>
      </c>
      <c r="B222" s="76">
        <v>41307</v>
      </c>
      <c r="C222">
        <v>11.3</v>
      </c>
    </row>
    <row r="223" spans="1:4">
      <c r="A223" s="1" t="s">
        <v>714</v>
      </c>
      <c r="B223" s="76">
        <v>41308</v>
      </c>
      <c r="C223">
        <v>14</v>
      </c>
    </row>
    <row r="224" spans="1:4">
      <c r="A224" s="1" t="s">
        <v>714</v>
      </c>
      <c r="B224" s="76">
        <v>41309</v>
      </c>
      <c r="C224">
        <v>18.600000000000001</v>
      </c>
    </row>
    <row r="225" spans="1:3">
      <c r="A225" s="1" t="s">
        <v>714</v>
      </c>
      <c r="B225" s="76">
        <v>41310</v>
      </c>
      <c r="C225">
        <v>23.9</v>
      </c>
    </row>
    <row r="226" spans="1:3">
      <c r="A226" s="1" t="s">
        <v>714</v>
      </c>
      <c r="B226" s="76">
        <v>41311</v>
      </c>
      <c r="C226">
        <v>33.1</v>
      </c>
    </row>
    <row r="227" spans="1:3">
      <c r="A227" s="1" t="s">
        <v>714</v>
      </c>
      <c r="B227" s="76">
        <v>41312</v>
      </c>
      <c r="C227">
        <v>38.799999999999997</v>
      </c>
    </row>
    <row r="228" spans="1:3">
      <c r="A228" s="1" t="s">
        <v>714</v>
      </c>
      <c r="B228" s="76">
        <v>41313</v>
      </c>
      <c r="C228">
        <v>23.3</v>
      </c>
    </row>
    <row r="229" spans="1:3">
      <c r="A229" s="1" t="s">
        <v>714</v>
      </c>
      <c r="B229" s="76">
        <v>41314</v>
      </c>
      <c r="C229">
        <v>3.44</v>
      </c>
    </row>
    <row r="230" spans="1:3">
      <c r="A230" s="1" t="s">
        <v>714</v>
      </c>
      <c r="B230" s="76">
        <v>41315</v>
      </c>
      <c r="C230">
        <v>12.6</v>
      </c>
    </row>
    <row r="231" spans="1:3">
      <c r="A231" s="1" t="s">
        <v>714</v>
      </c>
      <c r="B231" s="76">
        <v>41316</v>
      </c>
      <c r="C231">
        <v>25.9</v>
      </c>
    </row>
    <row r="232" spans="1:3">
      <c r="A232" s="1" t="s">
        <v>714</v>
      </c>
      <c r="B232" s="76">
        <v>41317</v>
      </c>
      <c r="C232">
        <v>32.200000000000003</v>
      </c>
    </row>
    <row r="233" spans="1:3">
      <c r="A233" s="1" t="s">
        <v>714</v>
      </c>
      <c r="B233" s="76">
        <v>41318</v>
      </c>
      <c r="C233">
        <v>48.2</v>
      </c>
    </row>
    <row r="234" spans="1:3">
      <c r="A234" s="1" t="s">
        <v>714</v>
      </c>
      <c r="B234" s="76">
        <v>41319</v>
      </c>
      <c r="C234">
        <v>80</v>
      </c>
    </row>
    <row r="235" spans="1:3">
      <c r="A235" s="1" t="s">
        <v>714</v>
      </c>
      <c r="B235" s="76">
        <v>41320</v>
      </c>
      <c r="C235">
        <v>80.400000000000006</v>
      </c>
    </row>
    <row r="236" spans="1:3">
      <c r="A236" s="1" t="s">
        <v>714</v>
      </c>
      <c r="B236" s="76">
        <v>41321</v>
      </c>
      <c r="C236">
        <v>83.5</v>
      </c>
    </row>
    <row r="237" spans="1:3">
      <c r="A237" s="1" t="s">
        <v>714</v>
      </c>
      <c r="B237" s="76">
        <v>41322</v>
      </c>
      <c r="C237">
        <v>88.1</v>
      </c>
    </row>
    <row r="238" spans="1:3">
      <c r="A238" s="1" t="s">
        <v>714</v>
      </c>
      <c r="B238" s="76">
        <v>41323</v>
      </c>
      <c r="C238">
        <v>98.2</v>
      </c>
    </row>
    <row r="239" spans="1:3">
      <c r="A239" s="1" t="s">
        <v>714</v>
      </c>
      <c r="B239" s="76">
        <v>41324</v>
      </c>
      <c r="C239">
        <v>227</v>
      </c>
    </row>
    <row r="240" spans="1:3">
      <c r="A240" s="1" t="s">
        <v>714</v>
      </c>
      <c r="B240" s="76">
        <v>41325</v>
      </c>
      <c r="C240">
        <v>273</v>
      </c>
    </row>
    <row r="241" spans="1:2">
      <c r="A241" s="1" t="s">
        <v>714</v>
      </c>
      <c r="B241" s="76">
        <v>41326</v>
      </c>
    </row>
    <row r="242" spans="1:2">
      <c r="A242" s="1" t="s">
        <v>714</v>
      </c>
      <c r="B242" s="76">
        <v>41327</v>
      </c>
    </row>
    <row r="243" spans="1:2">
      <c r="A243" s="1" t="s">
        <v>714</v>
      </c>
      <c r="B243" s="76">
        <v>41328</v>
      </c>
    </row>
    <row r="244" spans="1:2">
      <c r="A244" s="1" t="s">
        <v>714</v>
      </c>
      <c r="B244" s="76">
        <v>41329</v>
      </c>
    </row>
    <row r="245" spans="1:2">
      <c r="A245" s="1" t="s">
        <v>714</v>
      </c>
      <c r="B245" s="76">
        <v>41330</v>
      </c>
    </row>
    <row r="246" spans="1:2">
      <c r="A246" s="1" t="s">
        <v>714</v>
      </c>
      <c r="B246" s="76">
        <v>41331</v>
      </c>
    </row>
    <row r="247" spans="1:2">
      <c r="A247" s="1" t="s">
        <v>714</v>
      </c>
      <c r="B247" s="76">
        <v>41332</v>
      </c>
    </row>
    <row r="248" spans="1:2">
      <c r="A248" s="1" t="s">
        <v>714</v>
      </c>
      <c r="B248" s="76">
        <v>41333</v>
      </c>
    </row>
    <row r="249" spans="1:2">
      <c r="A249" s="1" t="s">
        <v>714</v>
      </c>
      <c r="B249" s="76">
        <v>41334</v>
      </c>
    </row>
    <row r="250" spans="1:2">
      <c r="A250" s="1" t="s">
        <v>714</v>
      </c>
      <c r="B250" s="76">
        <v>41335</v>
      </c>
    </row>
    <row r="251" spans="1:2">
      <c r="A251" s="1" t="s">
        <v>714</v>
      </c>
      <c r="B251" s="76">
        <v>41336</v>
      </c>
    </row>
    <row r="252" spans="1:2">
      <c r="A252" s="1" t="s">
        <v>714</v>
      </c>
      <c r="B252" s="76">
        <v>41337</v>
      </c>
    </row>
    <row r="253" spans="1:2">
      <c r="A253" s="1" t="s">
        <v>714</v>
      </c>
      <c r="B253" s="76">
        <v>41338</v>
      </c>
    </row>
    <row r="254" spans="1:2">
      <c r="A254" s="1" t="s">
        <v>714</v>
      </c>
      <c r="B254" s="76">
        <v>41339</v>
      </c>
    </row>
    <row r="255" spans="1:2">
      <c r="A255" s="1" t="s">
        <v>714</v>
      </c>
      <c r="B255" s="76">
        <v>41340</v>
      </c>
    </row>
    <row r="256" spans="1:2">
      <c r="A256" s="1" t="s">
        <v>714</v>
      </c>
      <c r="B256" s="76">
        <v>41341</v>
      </c>
    </row>
    <row r="257" spans="1:4">
      <c r="A257" s="1" t="s">
        <v>714</v>
      </c>
      <c r="B257" s="76">
        <v>41342</v>
      </c>
    </row>
    <row r="258" spans="1:4">
      <c r="A258" s="1" t="s">
        <v>714</v>
      </c>
      <c r="B258" s="76">
        <v>41343</v>
      </c>
    </row>
    <row r="259" spans="1:4">
      <c r="A259" s="1" t="s">
        <v>714</v>
      </c>
      <c r="B259" s="76">
        <v>41344</v>
      </c>
    </row>
    <row r="260" spans="1:4">
      <c r="A260" s="1" t="s">
        <v>714</v>
      </c>
      <c r="B260" s="76">
        <v>41345</v>
      </c>
    </row>
    <row r="261" spans="1:4">
      <c r="A261" s="1" t="s">
        <v>714</v>
      </c>
      <c r="B261" s="76">
        <v>41346</v>
      </c>
    </row>
    <row r="262" spans="1:4">
      <c r="A262" s="1" t="s">
        <v>714</v>
      </c>
      <c r="B262" s="76">
        <v>41347</v>
      </c>
    </row>
    <row r="263" spans="1:4">
      <c r="A263" s="1" t="s">
        <v>714</v>
      </c>
      <c r="B263" s="76">
        <v>41348</v>
      </c>
    </row>
    <row r="264" spans="1:4">
      <c r="A264" s="1" t="s">
        <v>714</v>
      </c>
      <c r="B264" s="76">
        <v>41349</v>
      </c>
    </row>
    <row r="265" spans="1:4">
      <c r="A265" s="1" t="s">
        <v>714</v>
      </c>
      <c r="B265" s="76">
        <v>41350</v>
      </c>
    </row>
    <row r="266" spans="1:4">
      <c r="A266" s="1" t="s">
        <v>714</v>
      </c>
      <c r="B266" s="76">
        <v>41351</v>
      </c>
    </row>
    <row r="267" spans="1:4">
      <c r="A267" s="1" t="s">
        <v>714</v>
      </c>
      <c r="B267" s="76">
        <v>41352</v>
      </c>
    </row>
    <row r="268" spans="1:4">
      <c r="A268" s="1" t="s">
        <v>714</v>
      </c>
      <c r="B268" s="76">
        <v>41353</v>
      </c>
    </row>
    <row r="269" spans="1:4">
      <c r="A269" s="1" t="s">
        <v>714</v>
      </c>
      <c r="B269" s="76">
        <v>41354</v>
      </c>
      <c r="C269">
        <v>13</v>
      </c>
      <c r="D269">
        <f>AVERAGE(C269:C279)</f>
        <v>9.5609090909090906</v>
      </c>
    </row>
    <row r="270" spans="1:4">
      <c r="A270" s="1" t="s">
        <v>714</v>
      </c>
      <c r="B270" s="76">
        <v>41355</v>
      </c>
      <c r="C270">
        <v>12.4</v>
      </c>
    </row>
    <row r="271" spans="1:4">
      <c r="A271" s="1" t="s">
        <v>714</v>
      </c>
      <c r="B271" s="76">
        <v>41356</v>
      </c>
      <c r="C271">
        <v>14.8</v>
      </c>
    </row>
    <row r="272" spans="1:4">
      <c r="A272" s="1" t="s">
        <v>714</v>
      </c>
      <c r="B272" s="76">
        <v>41357</v>
      </c>
      <c r="C272">
        <v>13.4</v>
      </c>
    </row>
    <row r="273" spans="1:4">
      <c r="A273" s="1" t="s">
        <v>714</v>
      </c>
      <c r="B273" s="76">
        <v>41358</v>
      </c>
      <c r="C273">
        <v>13</v>
      </c>
    </row>
    <row r="274" spans="1:4">
      <c r="A274" s="1" t="s">
        <v>714</v>
      </c>
      <c r="B274" s="76">
        <v>41359</v>
      </c>
      <c r="C274">
        <v>12.7</v>
      </c>
    </row>
    <row r="275" spans="1:4">
      <c r="A275" s="1" t="s">
        <v>714</v>
      </c>
      <c r="B275" s="76">
        <v>41360</v>
      </c>
      <c r="C275">
        <v>8.4600000000000009</v>
      </c>
    </row>
    <row r="276" spans="1:4">
      <c r="A276" s="1" t="s">
        <v>714</v>
      </c>
      <c r="B276" s="76">
        <v>41361</v>
      </c>
      <c r="C276">
        <v>4.8</v>
      </c>
    </row>
    <row r="277" spans="1:4">
      <c r="A277" s="1" t="s">
        <v>714</v>
      </c>
      <c r="B277" s="76">
        <v>41362</v>
      </c>
      <c r="C277">
        <v>4.5199999999999996</v>
      </c>
    </row>
    <row r="278" spans="1:4">
      <c r="A278" s="1" t="s">
        <v>714</v>
      </c>
      <c r="B278" s="76">
        <v>41363</v>
      </c>
      <c r="C278">
        <v>4.1100000000000003</v>
      </c>
    </row>
    <row r="279" spans="1:4">
      <c r="A279" s="1" t="s">
        <v>714</v>
      </c>
      <c r="B279" s="76">
        <v>41364</v>
      </c>
      <c r="C279">
        <v>3.98</v>
      </c>
    </row>
    <row r="280" spans="1:4">
      <c r="A280" s="1" t="s">
        <v>714</v>
      </c>
      <c r="B280" s="76">
        <v>41365</v>
      </c>
      <c r="C280">
        <v>2.34</v>
      </c>
      <c r="D280">
        <f>AVERAGE(C280:C309)</f>
        <v>12.857499999999996</v>
      </c>
    </row>
    <row r="281" spans="1:4">
      <c r="A281" s="1" t="s">
        <v>714</v>
      </c>
      <c r="B281" s="76">
        <v>41366</v>
      </c>
      <c r="C281">
        <v>0.82499999999999996</v>
      </c>
    </row>
    <row r="282" spans="1:4">
      <c r="A282" s="1" t="s">
        <v>714</v>
      </c>
      <c r="B282" s="76">
        <v>41367</v>
      </c>
      <c r="C282">
        <v>1.52</v>
      </c>
    </row>
    <row r="283" spans="1:4">
      <c r="A283" s="1" t="s">
        <v>714</v>
      </c>
      <c r="B283" s="76">
        <v>41368</v>
      </c>
      <c r="C283">
        <v>4.1500000000000004</v>
      </c>
    </row>
    <row r="284" spans="1:4">
      <c r="A284" s="1" t="s">
        <v>714</v>
      </c>
      <c r="B284" s="76">
        <v>41369</v>
      </c>
      <c r="C284">
        <v>4.29</v>
      </c>
    </row>
    <row r="285" spans="1:4">
      <c r="A285" s="1" t="s">
        <v>714</v>
      </c>
      <c r="B285" s="76">
        <v>41370</v>
      </c>
      <c r="C285">
        <v>3.37</v>
      </c>
    </row>
    <row r="286" spans="1:4">
      <c r="A286" s="1" t="s">
        <v>714</v>
      </c>
      <c r="B286" s="76">
        <v>41371</v>
      </c>
      <c r="C286">
        <v>2.77</v>
      </c>
    </row>
    <row r="287" spans="1:4">
      <c r="A287" s="1" t="s">
        <v>714</v>
      </c>
      <c r="B287" s="76">
        <v>41372</v>
      </c>
      <c r="C287">
        <v>3.93</v>
      </c>
    </row>
    <row r="288" spans="1:4">
      <c r="A288" s="1" t="s">
        <v>714</v>
      </c>
      <c r="B288" s="76">
        <v>41373</v>
      </c>
      <c r="C288">
        <v>5.93</v>
      </c>
    </row>
    <row r="289" spans="1:3">
      <c r="A289" s="1" t="s">
        <v>714</v>
      </c>
      <c r="B289" s="76">
        <v>41374</v>
      </c>
      <c r="C289">
        <v>6.28</v>
      </c>
    </row>
    <row r="290" spans="1:3">
      <c r="A290" s="1" t="s">
        <v>714</v>
      </c>
      <c r="B290" s="76">
        <v>41375</v>
      </c>
      <c r="C290">
        <v>5.51</v>
      </c>
    </row>
    <row r="291" spans="1:3">
      <c r="A291" s="1" t="s">
        <v>714</v>
      </c>
      <c r="B291" s="76">
        <v>41376</v>
      </c>
      <c r="C291">
        <v>6.43</v>
      </c>
    </row>
    <row r="292" spans="1:3">
      <c r="A292" s="1" t="s">
        <v>714</v>
      </c>
      <c r="B292" s="76">
        <v>41377</v>
      </c>
      <c r="C292">
        <v>5.18</v>
      </c>
    </row>
    <row r="293" spans="1:3">
      <c r="A293" s="1" t="s">
        <v>714</v>
      </c>
      <c r="B293" s="76">
        <v>41378</v>
      </c>
      <c r="C293">
        <v>6.3</v>
      </c>
    </row>
    <row r="294" spans="1:3">
      <c r="A294" s="1" t="s">
        <v>714</v>
      </c>
      <c r="B294" s="76">
        <v>41379</v>
      </c>
      <c r="C294">
        <v>7</v>
      </c>
    </row>
    <row r="295" spans="1:3">
      <c r="A295" s="1" t="s">
        <v>714</v>
      </c>
      <c r="B295" s="76">
        <v>41380</v>
      </c>
      <c r="C295">
        <v>11.8</v>
      </c>
    </row>
    <row r="296" spans="1:3">
      <c r="A296" s="1" t="s">
        <v>714</v>
      </c>
      <c r="B296" s="76">
        <v>41381</v>
      </c>
      <c r="C296">
        <v>12.9</v>
      </c>
    </row>
    <row r="297" spans="1:3">
      <c r="A297" s="1" t="s">
        <v>714</v>
      </c>
      <c r="B297" s="76">
        <v>41382</v>
      </c>
      <c r="C297">
        <v>12.3</v>
      </c>
    </row>
    <row r="298" spans="1:3">
      <c r="A298" s="1" t="s">
        <v>714</v>
      </c>
      <c r="B298" s="76">
        <v>41383</v>
      </c>
      <c r="C298">
        <v>11</v>
      </c>
    </row>
    <row r="299" spans="1:3">
      <c r="A299" s="1" t="s">
        <v>714</v>
      </c>
      <c r="B299" s="76">
        <v>41384</v>
      </c>
      <c r="C299">
        <v>12</v>
      </c>
    </row>
    <row r="300" spans="1:3">
      <c r="A300" s="1" t="s">
        <v>714</v>
      </c>
      <c r="B300" s="76">
        <v>41385</v>
      </c>
      <c r="C300">
        <v>15</v>
      </c>
    </row>
    <row r="301" spans="1:3">
      <c r="A301" s="1" t="s">
        <v>714</v>
      </c>
      <c r="B301" s="76">
        <v>41386</v>
      </c>
      <c r="C301">
        <v>18.2</v>
      </c>
    </row>
    <row r="302" spans="1:3">
      <c r="A302" s="1" t="s">
        <v>714</v>
      </c>
      <c r="B302" s="76">
        <v>41387</v>
      </c>
      <c r="C302">
        <v>23.7</v>
      </c>
    </row>
    <row r="303" spans="1:3">
      <c r="A303" s="1" t="s">
        <v>714</v>
      </c>
      <c r="B303" s="76">
        <v>41388</v>
      </c>
      <c r="C303">
        <v>24.7</v>
      </c>
    </row>
    <row r="304" spans="1:3">
      <c r="A304" s="1" t="s">
        <v>714</v>
      </c>
      <c r="B304" s="76">
        <v>41389</v>
      </c>
      <c r="C304">
        <v>26.3</v>
      </c>
    </row>
    <row r="305" spans="1:4">
      <c r="A305" s="1" t="s">
        <v>714</v>
      </c>
      <c r="B305" s="76">
        <v>41390</v>
      </c>
      <c r="C305">
        <v>24.9</v>
      </c>
    </row>
    <row r="306" spans="1:4">
      <c r="A306" s="1" t="s">
        <v>714</v>
      </c>
      <c r="B306" s="76">
        <v>41391</v>
      </c>
      <c r="C306">
        <v>25.9</v>
      </c>
    </row>
    <row r="307" spans="1:4">
      <c r="A307" s="1" t="s">
        <v>714</v>
      </c>
      <c r="B307" s="76">
        <v>41392</v>
      </c>
      <c r="C307">
        <v>28</v>
      </c>
    </row>
    <row r="308" spans="1:4">
      <c r="A308" s="1" t="s">
        <v>714</v>
      </c>
      <c r="B308" s="76">
        <v>41393</v>
      </c>
      <c r="C308">
        <v>34.5</v>
      </c>
    </row>
    <row r="309" spans="1:4">
      <c r="A309" s="1" t="s">
        <v>714</v>
      </c>
      <c r="B309" s="76">
        <v>41394</v>
      </c>
      <c r="C309">
        <v>38.700000000000003</v>
      </c>
    </row>
    <row r="310" spans="1:4">
      <c r="A310" s="1" t="s">
        <v>714</v>
      </c>
      <c r="B310" s="76">
        <v>41395</v>
      </c>
      <c r="C310">
        <v>48.7</v>
      </c>
      <c r="D310">
        <f>AVERAGE(C310:C340)</f>
        <v>99.277419354838699</v>
      </c>
    </row>
    <row r="311" spans="1:4">
      <c r="A311" s="1" t="s">
        <v>714</v>
      </c>
      <c r="B311" s="76">
        <v>41396</v>
      </c>
      <c r="C311">
        <v>47.7</v>
      </c>
    </row>
    <row r="312" spans="1:4">
      <c r="A312" s="1" t="s">
        <v>714</v>
      </c>
      <c r="B312" s="76">
        <v>41397</v>
      </c>
      <c r="C312">
        <v>48.3</v>
      </c>
    </row>
    <row r="313" spans="1:4">
      <c r="A313" s="1" t="s">
        <v>714</v>
      </c>
      <c r="B313" s="76">
        <v>41398</v>
      </c>
      <c r="C313">
        <v>45.2</v>
      </c>
    </row>
    <row r="314" spans="1:4">
      <c r="A314" s="1" t="s">
        <v>714</v>
      </c>
      <c r="B314" s="76">
        <v>41399</v>
      </c>
      <c r="C314">
        <v>44.9</v>
      </c>
    </row>
    <row r="315" spans="1:4">
      <c r="A315" s="1" t="s">
        <v>714</v>
      </c>
      <c r="B315" s="76">
        <v>41400</v>
      </c>
      <c r="C315">
        <v>44.3</v>
      </c>
    </row>
    <row r="316" spans="1:4">
      <c r="A316" s="1" t="s">
        <v>714</v>
      </c>
      <c r="B316" s="76">
        <v>41401</v>
      </c>
      <c r="C316">
        <v>49.9</v>
      </c>
    </row>
    <row r="317" spans="1:4">
      <c r="A317" s="1" t="s">
        <v>714</v>
      </c>
      <c r="B317" s="76">
        <v>41402</v>
      </c>
      <c r="C317">
        <v>58.7</v>
      </c>
    </row>
    <row r="318" spans="1:4">
      <c r="A318" s="1" t="s">
        <v>714</v>
      </c>
      <c r="B318" s="76">
        <v>41403</v>
      </c>
      <c r="C318">
        <v>114</v>
      </c>
    </row>
    <row r="319" spans="1:4">
      <c r="A319" s="1" t="s">
        <v>714</v>
      </c>
      <c r="B319" s="76">
        <v>41404</v>
      </c>
      <c r="C319">
        <v>162</v>
      </c>
    </row>
    <row r="320" spans="1:4">
      <c r="A320" s="1" t="s">
        <v>714</v>
      </c>
      <c r="B320" s="76">
        <v>41405</v>
      </c>
      <c r="C320">
        <v>147</v>
      </c>
    </row>
    <row r="321" spans="1:3">
      <c r="A321" s="1" t="s">
        <v>714</v>
      </c>
      <c r="B321" s="76">
        <v>41406</v>
      </c>
      <c r="C321">
        <v>150</v>
      </c>
    </row>
    <row r="322" spans="1:3">
      <c r="A322" s="1" t="s">
        <v>714</v>
      </c>
      <c r="B322" s="76">
        <v>41407</v>
      </c>
      <c r="C322">
        <v>156</v>
      </c>
    </row>
    <row r="323" spans="1:3">
      <c r="A323" s="1" t="s">
        <v>714</v>
      </c>
      <c r="B323" s="76">
        <v>41408</v>
      </c>
      <c r="C323">
        <v>165</v>
      </c>
    </row>
    <row r="324" spans="1:3">
      <c r="A324" s="1" t="s">
        <v>714</v>
      </c>
      <c r="B324" s="76">
        <v>41409</v>
      </c>
      <c r="C324">
        <v>163</v>
      </c>
    </row>
    <row r="325" spans="1:3">
      <c r="A325" s="1" t="s">
        <v>714</v>
      </c>
      <c r="B325" s="76">
        <v>41410</v>
      </c>
      <c r="C325">
        <v>160</v>
      </c>
    </row>
    <row r="326" spans="1:3">
      <c r="A326" s="1" t="s">
        <v>714</v>
      </c>
      <c r="B326" s="76">
        <v>41411</v>
      </c>
      <c r="C326">
        <v>153</v>
      </c>
    </row>
    <row r="327" spans="1:3">
      <c r="A327" s="1" t="s">
        <v>714</v>
      </c>
      <c r="B327" s="76">
        <v>41412</v>
      </c>
      <c r="C327">
        <v>153</v>
      </c>
    </row>
    <row r="328" spans="1:3">
      <c r="A328" s="1" t="s">
        <v>714</v>
      </c>
      <c r="B328" s="76">
        <v>41413</v>
      </c>
      <c r="C328">
        <v>132</v>
      </c>
    </row>
    <row r="329" spans="1:3">
      <c r="A329" s="1" t="s">
        <v>714</v>
      </c>
      <c r="B329" s="76">
        <v>41414</v>
      </c>
      <c r="C329">
        <v>110</v>
      </c>
    </row>
    <row r="330" spans="1:3">
      <c r="A330" s="1" t="s">
        <v>714</v>
      </c>
      <c r="B330" s="76">
        <v>41415</v>
      </c>
      <c r="C330">
        <v>92.7</v>
      </c>
    </row>
    <row r="331" spans="1:3">
      <c r="A331" s="1" t="s">
        <v>714</v>
      </c>
      <c r="B331" s="76">
        <v>41416</v>
      </c>
      <c r="C331">
        <v>87.8</v>
      </c>
    </row>
    <row r="332" spans="1:3">
      <c r="A332" s="1" t="s">
        <v>714</v>
      </c>
      <c r="B332" s="76">
        <v>41417</v>
      </c>
      <c r="C332">
        <v>88.6</v>
      </c>
    </row>
    <row r="333" spans="1:3">
      <c r="A333" s="1" t="s">
        <v>714</v>
      </c>
      <c r="B333" s="76">
        <v>41418</v>
      </c>
      <c r="C333">
        <v>93.3</v>
      </c>
    </row>
    <row r="334" spans="1:3">
      <c r="A334" s="1" t="s">
        <v>714</v>
      </c>
      <c r="B334" s="76">
        <v>41419</v>
      </c>
      <c r="C334">
        <v>95</v>
      </c>
    </row>
    <row r="335" spans="1:3">
      <c r="A335" s="1" t="s">
        <v>714</v>
      </c>
      <c r="B335" s="76">
        <v>41420</v>
      </c>
      <c r="C335">
        <v>91.2</v>
      </c>
    </row>
    <row r="336" spans="1:3">
      <c r="A336" s="1" t="s">
        <v>714</v>
      </c>
      <c r="B336" s="76">
        <v>41421</v>
      </c>
      <c r="C336">
        <v>86.2</v>
      </c>
    </row>
    <row r="337" spans="1:4">
      <c r="A337" s="1" t="s">
        <v>714</v>
      </c>
      <c r="B337" s="76">
        <v>41422</v>
      </c>
      <c r="C337">
        <v>81.5</v>
      </c>
    </row>
    <row r="338" spans="1:4">
      <c r="A338" s="1" t="s">
        <v>714</v>
      </c>
      <c r="B338" s="76">
        <v>41423</v>
      </c>
      <c r="C338">
        <v>79.5</v>
      </c>
    </row>
    <row r="339" spans="1:4">
      <c r="A339" s="1" t="s">
        <v>714</v>
      </c>
      <c r="B339" s="76">
        <v>41424</v>
      </c>
      <c r="C339">
        <v>75.5</v>
      </c>
    </row>
    <row r="340" spans="1:4">
      <c r="A340" s="1" t="s">
        <v>714</v>
      </c>
      <c r="B340" s="76">
        <v>41425</v>
      </c>
      <c r="C340">
        <v>53.6</v>
      </c>
    </row>
    <row r="341" spans="1:4">
      <c r="A341" s="1" t="s">
        <v>714</v>
      </c>
      <c r="B341" s="76">
        <v>41426</v>
      </c>
      <c r="C341">
        <v>43.6</v>
      </c>
      <c r="D341">
        <f>AVERAGE(C341:C370)</f>
        <v>24.018333333333334</v>
      </c>
    </row>
    <row r="342" spans="1:4">
      <c r="A342" s="1" t="s">
        <v>714</v>
      </c>
      <c r="B342" s="76">
        <v>41427</v>
      </c>
      <c r="C342">
        <v>41.4</v>
      </c>
    </row>
    <row r="343" spans="1:4">
      <c r="A343" s="1" t="s">
        <v>714</v>
      </c>
      <c r="B343" s="76">
        <v>41428</v>
      </c>
      <c r="C343">
        <v>45.3</v>
      </c>
    </row>
    <row r="344" spans="1:4">
      <c r="A344" s="1" t="s">
        <v>714</v>
      </c>
      <c r="B344" s="76">
        <v>41429</v>
      </c>
      <c r="C344">
        <v>49</v>
      </c>
    </row>
    <row r="345" spans="1:4">
      <c r="A345" s="1" t="s">
        <v>714</v>
      </c>
      <c r="B345" s="76">
        <v>41430</v>
      </c>
      <c r="C345">
        <v>62.3</v>
      </c>
    </row>
    <row r="346" spans="1:4">
      <c r="A346" s="1" t="s">
        <v>714</v>
      </c>
      <c r="B346" s="76">
        <v>41431</v>
      </c>
      <c r="C346">
        <v>64</v>
      </c>
    </row>
    <row r="347" spans="1:4">
      <c r="A347" s="1" t="s">
        <v>714</v>
      </c>
      <c r="B347" s="76">
        <v>41432</v>
      </c>
      <c r="C347">
        <v>52</v>
      </c>
    </row>
    <row r="348" spans="1:4">
      <c r="A348" s="1" t="s">
        <v>714</v>
      </c>
      <c r="B348" s="76">
        <v>41433</v>
      </c>
      <c r="C348">
        <v>43.7</v>
      </c>
    </row>
    <row r="349" spans="1:4">
      <c r="A349" s="1" t="s">
        <v>714</v>
      </c>
      <c r="B349" s="76">
        <v>41434</v>
      </c>
      <c r="C349">
        <v>39.6</v>
      </c>
    </row>
    <row r="350" spans="1:4">
      <c r="A350" s="1" t="s">
        <v>714</v>
      </c>
      <c r="B350" s="76">
        <v>41435</v>
      </c>
      <c r="C350">
        <v>34.1</v>
      </c>
    </row>
    <row r="351" spans="1:4">
      <c r="A351" s="1" t="s">
        <v>714</v>
      </c>
      <c r="B351" s="76">
        <v>41436</v>
      </c>
      <c r="C351">
        <v>27.1</v>
      </c>
    </row>
    <row r="352" spans="1:4">
      <c r="A352" s="1" t="s">
        <v>714</v>
      </c>
      <c r="B352" s="76">
        <v>41437</v>
      </c>
      <c r="C352">
        <v>22.1</v>
      </c>
    </row>
    <row r="353" spans="1:3">
      <c r="A353" s="1" t="s">
        <v>714</v>
      </c>
      <c r="B353" s="76">
        <v>41438</v>
      </c>
      <c r="C353">
        <v>19</v>
      </c>
    </row>
    <row r="354" spans="1:3">
      <c r="A354" s="1" t="s">
        <v>714</v>
      </c>
      <c r="B354" s="76">
        <v>41439</v>
      </c>
      <c r="C354">
        <v>16.2</v>
      </c>
    </row>
    <row r="355" spans="1:3">
      <c r="A355" s="1" t="s">
        <v>714</v>
      </c>
      <c r="B355" s="76">
        <v>41440</v>
      </c>
      <c r="C355">
        <v>14.9</v>
      </c>
    </row>
    <row r="356" spans="1:3">
      <c r="A356" s="1" t="s">
        <v>714</v>
      </c>
      <c r="B356" s="76">
        <v>41441</v>
      </c>
      <c r="C356">
        <v>15.3</v>
      </c>
    </row>
    <row r="357" spans="1:3">
      <c r="A357" s="1" t="s">
        <v>714</v>
      </c>
      <c r="B357" s="76">
        <v>41442</v>
      </c>
      <c r="C357">
        <v>15.3</v>
      </c>
    </row>
    <row r="358" spans="1:3">
      <c r="A358" s="1" t="s">
        <v>714</v>
      </c>
      <c r="B358" s="76">
        <v>41443</v>
      </c>
      <c r="C358">
        <v>13.7</v>
      </c>
    </row>
    <row r="359" spans="1:3">
      <c r="A359" s="1" t="s">
        <v>714</v>
      </c>
      <c r="B359" s="76">
        <v>41444</v>
      </c>
      <c r="C359">
        <v>12.6</v>
      </c>
    </row>
    <row r="360" spans="1:3">
      <c r="A360" s="1" t="s">
        <v>714</v>
      </c>
      <c r="B360" s="76">
        <v>41445</v>
      </c>
      <c r="C360">
        <v>10.7</v>
      </c>
    </row>
    <row r="361" spans="1:3">
      <c r="A361" s="1" t="s">
        <v>714</v>
      </c>
      <c r="B361" s="76">
        <v>41446</v>
      </c>
      <c r="C361">
        <v>9.7899999999999991</v>
      </c>
    </row>
    <row r="362" spans="1:3">
      <c r="A362" s="1" t="s">
        <v>714</v>
      </c>
      <c r="B362" s="76">
        <v>41447</v>
      </c>
      <c r="C362">
        <v>10.4</v>
      </c>
    </row>
    <row r="363" spans="1:3">
      <c r="A363" s="1" t="s">
        <v>714</v>
      </c>
      <c r="B363" s="76">
        <v>41448</v>
      </c>
      <c r="C363">
        <v>9.82</v>
      </c>
    </row>
    <row r="364" spans="1:3">
      <c r="A364" s="1" t="s">
        <v>714</v>
      </c>
      <c r="B364" s="76">
        <v>41449</v>
      </c>
      <c r="C364">
        <v>9.6199999999999992</v>
      </c>
    </row>
    <row r="365" spans="1:3">
      <c r="A365" s="1" t="s">
        <v>714</v>
      </c>
      <c r="B365" s="76">
        <v>41450</v>
      </c>
      <c r="C365">
        <v>9.61</v>
      </c>
    </row>
    <row r="366" spans="1:3">
      <c r="A366" s="1" t="s">
        <v>714</v>
      </c>
      <c r="B366" s="76">
        <v>41451</v>
      </c>
      <c r="C366">
        <v>7.42</v>
      </c>
    </row>
    <row r="367" spans="1:3">
      <c r="A367" s="1" t="s">
        <v>714</v>
      </c>
      <c r="B367" s="76">
        <v>41452</v>
      </c>
      <c r="C367">
        <v>5.34</v>
      </c>
    </row>
    <row r="368" spans="1:3">
      <c r="A368" s="1" t="s">
        <v>714</v>
      </c>
      <c r="B368" s="76">
        <v>41453</v>
      </c>
      <c r="C368">
        <v>4.9800000000000004</v>
      </c>
    </row>
    <row r="369" spans="1:4">
      <c r="A369" s="1" t="s">
        <v>714</v>
      </c>
      <c r="B369" s="76">
        <v>41454</v>
      </c>
      <c r="C369">
        <v>5.18</v>
      </c>
    </row>
    <row r="370" spans="1:4">
      <c r="A370" s="1" t="s">
        <v>714</v>
      </c>
      <c r="B370" s="76">
        <v>41455</v>
      </c>
      <c r="C370">
        <v>6.49</v>
      </c>
    </row>
    <row r="371" spans="1:4">
      <c r="A371" s="1" t="s">
        <v>714</v>
      </c>
      <c r="B371" s="76">
        <v>41456</v>
      </c>
      <c r="C371">
        <v>7.14</v>
      </c>
      <c r="D371">
        <f>AVERAGE(C371:C401)</f>
        <v>22.958387096774196</v>
      </c>
    </row>
    <row r="372" spans="1:4">
      <c r="A372" s="1" t="s">
        <v>714</v>
      </c>
      <c r="B372" s="76">
        <v>41457</v>
      </c>
      <c r="C372">
        <v>8.99</v>
      </c>
    </row>
    <row r="373" spans="1:4">
      <c r="A373" s="1" t="s">
        <v>714</v>
      </c>
      <c r="B373" s="76">
        <v>41458</v>
      </c>
      <c r="C373">
        <v>9.58</v>
      </c>
    </row>
    <row r="374" spans="1:4">
      <c r="A374" s="1" t="s">
        <v>714</v>
      </c>
      <c r="B374" s="76">
        <v>41459</v>
      </c>
      <c r="C374">
        <v>7.67</v>
      </c>
    </row>
    <row r="375" spans="1:4">
      <c r="A375" s="1" t="s">
        <v>714</v>
      </c>
      <c r="B375" s="76">
        <v>41460</v>
      </c>
      <c r="C375">
        <v>7.82</v>
      </c>
    </row>
    <row r="376" spans="1:4">
      <c r="A376" s="1" t="s">
        <v>714</v>
      </c>
      <c r="B376" s="76">
        <v>41461</v>
      </c>
      <c r="C376">
        <v>6.81</v>
      </c>
    </row>
    <row r="377" spans="1:4">
      <c r="A377" s="1" t="s">
        <v>714</v>
      </c>
      <c r="B377" s="76">
        <v>41462</v>
      </c>
      <c r="C377">
        <v>7.52</v>
      </c>
    </row>
    <row r="378" spans="1:4">
      <c r="A378" s="1" t="s">
        <v>714</v>
      </c>
      <c r="B378" s="76">
        <v>41463</v>
      </c>
      <c r="C378">
        <v>8.9600000000000009</v>
      </c>
    </row>
    <row r="379" spans="1:4">
      <c r="A379" s="1" t="s">
        <v>714</v>
      </c>
      <c r="B379" s="76">
        <v>41464</v>
      </c>
      <c r="C379">
        <v>9.44</v>
      </c>
    </row>
    <row r="380" spans="1:4">
      <c r="A380" s="1" t="s">
        <v>714</v>
      </c>
      <c r="B380" s="76">
        <v>41465</v>
      </c>
      <c r="C380">
        <v>9.66</v>
      </c>
    </row>
    <row r="381" spans="1:4">
      <c r="A381" s="1" t="s">
        <v>714</v>
      </c>
      <c r="B381" s="76">
        <v>41466</v>
      </c>
      <c r="C381">
        <v>22.7</v>
      </c>
    </row>
    <row r="382" spans="1:4">
      <c r="A382" s="1" t="s">
        <v>714</v>
      </c>
      <c r="B382" s="76">
        <v>41467</v>
      </c>
      <c r="C382">
        <v>50.8</v>
      </c>
    </row>
    <row r="383" spans="1:4">
      <c r="A383" s="1" t="s">
        <v>714</v>
      </c>
      <c r="B383" s="76">
        <v>41468</v>
      </c>
      <c r="C383">
        <v>53.8</v>
      </c>
    </row>
    <row r="384" spans="1:4">
      <c r="A384" s="1" t="s">
        <v>714</v>
      </c>
      <c r="B384" s="76">
        <v>41469</v>
      </c>
      <c r="C384">
        <v>77.599999999999994</v>
      </c>
    </row>
    <row r="385" spans="1:3">
      <c r="A385" s="1" t="s">
        <v>714</v>
      </c>
      <c r="B385" s="76">
        <v>41470</v>
      </c>
      <c r="C385">
        <v>64.8</v>
      </c>
    </row>
    <row r="386" spans="1:3">
      <c r="A386" s="1" t="s">
        <v>714</v>
      </c>
      <c r="B386" s="76">
        <v>41471</v>
      </c>
      <c r="C386">
        <v>56.9</v>
      </c>
    </row>
    <row r="387" spans="1:3">
      <c r="A387" s="1" t="s">
        <v>714</v>
      </c>
      <c r="B387" s="76">
        <v>41472</v>
      </c>
      <c r="C387">
        <v>44.4</v>
      </c>
    </row>
    <row r="388" spans="1:3">
      <c r="A388" s="1" t="s">
        <v>714</v>
      </c>
      <c r="B388" s="76">
        <v>41473</v>
      </c>
      <c r="C388">
        <v>34.6</v>
      </c>
    </row>
    <row r="389" spans="1:3">
      <c r="A389" s="1" t="s">
        <v>714</v>
      </c>
      <c r="B389" s="76">
        <v>41474</v>
      </c>
      <c r="C389">
        <v>29.6</v>
      </c>
    </row>
    <row r="390" spans="1:3">
      <c r="A390" s="1" t="s">
        <v>714</v>
      </c>
      <c r="B390" s="76">
        <v>41475</v>
      </c>
      <c r="C390">
        <v>26.7</v>
      </c>
    </row>
    <row r="391" spans="1:3">
      <c r="A391" s="1" t="s">
        <v>714</v>
      </c>
      <c r="B391" s="76">
        <v>41476</v>
      </c>
      <c r="C391">
        <v>24.4</v>
      </c>
    </row>
    <row r="392" spans="1:3">
      <c r="A392" s="1" t="s">
        <v>714</v>
      </c>
      <c r="B392" s="76">
        <v>41477</v>
      </c>
      <c r="C392">
        <v>21.9</v>
      </c>
    </row>
    <row r="393" spans="1:3">
      <c r="A393" s="1" t="s">
        <v>714</v>
      </c>
      <c r="B393" s="76">
        <v>41478</v>
      </c>
      <c r="C393">
        <v>19.899999999999999</v>
      </c>
    </row>
    <row r="394" spans="1:3">
      <c r="A394" s="1" t="s">
        <v>714</v>
      </c>
      <c r="B394" s="76">
        <v>41479</v>
      </c>
      <c r="C394">
        <v>18.600000000000001</v>
      </c>
    </row>
    <row r="395" spans="1:3">
      <c r="A395" s="1" t="s">
        <v>714</v>
      </c>
      <c r="B395" s="76">
        <v>41480</v>
      </c>
      <c r="C395">
        <v>10.7</v>
      </c>
    </row>
    <row r="396" spans="1:3">
      <c r="A396" s="1" t="s">
        <v>714</v>
      </c>
      <c r="B396" s="76">
        <v>41481</v>
      </c>
      <c r="C396">
        <v>8.51</v>
      </c>
    </row>
    <row r="397" spans="1:3">
      <c r="A397" s="1" t="s">
        <v>714</v>
      </c>
      <c r="B397" s="76">
        <v>41482</v>
      </c>
      <c r="C397">
        <v>8.61</v>
      </c>
    </row>
    <row r="398" spans="1:3">
      <c r="A398" s="1" t="s">
        <v>714</v>
      </c>
      <c r="B398" s="76">
        <v>41483</v>
      </c>
      <c r="C398">
        <v>12.1</v>
      </c>
    </row>
    <row r="399" spans="1:3">
      <c r="A399" s="1" t="s">
        <v>714</v>
      </c>
      <c r="B399" s="76">
        <v>41484</v>
      </c>
      <c r="C399">
        <v>13.2</v>
      </c>
    </row>
    <row r="400" spans="1:3">
      <c r="A400" s="1" t="s">
        <v>714</v>
      </c>
      <c r="B400" s="76">
        <v>41485</v>
      </c>
      <c r="C400">
        <v>15.3</v>
      </c>
    </row>
    <row r="401" spans="1:4">
      <c r="A401" s="1" t="s">
        <v>714</v>
      </c>
      <c r="B401" s="76">
        <v>41486</v>
      </c>
      <c r="C401">
        <v>13</v>
      </c>
    </row>
    <row r="402" spans="1:4">
      <c r="A402" s="1" t="s">
        <v>714</v>
      </c>
      <c r="B402" s="76">
        <v>41487</v>
      </c>
      <c r="C402">
        <v>7.83</v>
      </c>
      <c r="D402">
        <f>AVERAGE(C402:C432)</f>
        <v>17.107419354838711</v>
      </c>
    </row>
    <row r="403" spans="1:4">
      <c r="A403" s="1" t="s">
        <v>714</v>
      </c>
      <c r="B403" s="76">
        <v>41488</v>
      </c>
      <c r="C403">
        <v>6.88</v>
      </c>
    </row>
    <row r="404" spans="1:4">
      <c r="A404" s="1" t="s">
        <v>714</v>
      </c>
      <c r="B404" s="76">
        <v>41489</v>
      </c>
      <c r="C404">
        <v>7.04</v>
      </c>
    </row>
    <row r="405" spans="1:4">
      <c r="A405" s="1" t="s">
        <v>714</v>
      </c>
      <c r="B405" s="76">
        <v>41490</v>
      </c>
      <c r="C405">
        <v>6.53</v>
      </c>
    </row>
    <row r="406" spans="1:4">
      <c r="A406" s="1" t="s">
        <v>714</v>
      </c>
      <c r="B406" s="76">
        <v>41491</v>
      </c>
      <c r="C406">
        <v>7.45</v>
      </c>
    </row>
    <row r="407" spans="1:4">
      <c r="A407" s="1" t="s">
        <v>714</v>
      </c>
      <c r="B407" s="76">
        <v>41492</v>
      </c>
      <c r="C407">
        <v>11.5</v>
      </c>
    </row>
    <row r="408" spans="1:4">
      <c r="A408" s="1" t="s">
        <v>714</v>
      </c>
      <c r="B408" s="76">
        <v>41493</v>
      </c>
      <c r="C408">
        <v>13.3</v>
      </c>
    </row>
    <row r="409" spans="1:4">
      <c r="A409" s="1" t="s">
        <v>714</v>
      </c>
      <c r="B409" s="76">
        <v>41494</v>
      </c>
      <c r="C409">
        <v>12.6</v>
      </c>
    </row>
    <row r="410" spans="1:4">
      <c r="A410" s="1" t="s">
        <v>714</v>
      </c>
      <c r="B410" s="76">
        <v>41495</v>
      </c>
      <c r="C410">
        <v>13.1</v>
      </c>
    </row>
    <row r="411" spans="1:4">
      <c r="A411" s="1" t="s">
        <v>714</v>
      </c>
      <c r="B411" s="76">
        <v>41496</v>
      </c>
      <c r="C411">
        <v>13.2</v>
      </c>
    </row>
    <row r="412" spans="1:4">
      <c r="A412" s="1" t="s">
        <v>714</v>
      </c>
      <c r="B412" s="76">
        <v>41497</v>
      </c>
      <c r="C412">
        <v>13</v>
      </c>
    </row>
    <row r="413" spans="1:4">
      <c r="A413" s="1" t="s">
        <v>714</v>
      </c>
      <c r="B413" s="76">
        <v>41498</v>
      </c>
      <c r="C413">
        <v>12.9</v>
      </c>
    </row>
    <row r="414" spans="1:4">
      <c r="A414" s="1" t="s">
        <v>714</v>
      </c>
      <c r="B414" s="76">
        <v>41499</v>
      </c>
      <c r="C414">
        <v>25.2</v>
      </c>
    </row>
    <row r="415" spans="1:4">
      <c r="A415" s="1" t="s">
        <v>714</v>
      </c>
      <c r="B415" s="76">
        <v>41500</v>
      </c>
      <c r="C415">
        <v>32.200000000000003</v>
      </c>
    </row>
    <row r="416" spans="1:4">
      <c r="A416" s="1" t="s">
        <v>714</v>
      </c>
      <c r="B416" s="76">
        <v>41501</v>
      </c>
      <c r="C416">
        <v>32</v>
      </c>
    </row>
    <row r="417" spans="1:3">
      <c r="A417" s="1" t="s">
        <v>714</v>
      </c>
      <c r="B417" s="76">
        <v>41502</v>
      </c>
      <c r="C417">
        <v>23.6</v>
      </c>
    </row>
    <row r="418" spans="1:3">
      <c r="A418" s="1" t="s">
        <v>714</v>
      </c>
      <c r="B418" s="76">
        <v>41503</v>
      </c>
      <c r="C418">
        <v>18.600000000000001</v>
      </c>
    </row>
    <row r="419" spans="1:3">
      <c r="A419" s="1" t="s">
        <v>714</v>
      </c>
      <c r="B419" s="76">
        <v>41504</v>
      </c>
      <c r="C419">
        <v>18.600000000000001</v>
      </c>
    </row>
    <row r="420" spans="1:3">
      <c r="A420" s="1" t="s">
        <v>714</v>
      </c>
      <c r="B420" s="76">
        <v>41505</v>
      </c>
      <c r="C420">
        <v>17.8</v>
      </c>
    </row>
    <row r="421" spans="1:3">
      <c r="A421" s="1" t="s">
        <v>714</v>
      </c>
      <c r="B421" s="76">
        <v>41506</v>
      </c>
      <c r="C421">
        <v>12.3</v>
      </c>
    </row>
    <row r="422" spans="1:3">
      <c r="A422" s="1" t="s">
        <v>714</v>
      </c>
      <c r="B422" s="76">
        <v>41507</v>
      </c>
      <c r="C422">
        <v>10.4</v>
      </c>
    </row>
    <row r="423" spans="1:3">
      <c r="A423" s="1" t="s">
        <v>714</v>
      </c>
      <c r="B423" s="76">
        <v>41508</v>
      </c>
      <c r="C423">
        <v>10.4</v>
      </c>
    </row>
    <row r="424" spans="1:3">
      <c r="A424" s="1" t="s">
        <v>714</v>
      </c>
      <c r="B424" s="76">
        <v>41509</v>
      </c>
      <c r="C424">
        <v>10.5</v>
      </c>
    </row>
    <row r="425" spans="1:3">
      <c r="A425" s="1" t="s">
        <v>714</v>
      </c>
      <c r="B425" s="76">
        <v>41510</v>
      </c>
      <c r="C425">
        <v>17.8</v>
      </c>
    </row>
    <row r="426" spans="1:3">
      <c r="A426" s="1" t="s">
        <v>714</v>
      </c>
      <c r="B426" s="76">
        <v>41511</v>
      </c>
      <c r="C426">
        <v>28.5</v>
      </c>
    </row>
    <row r="427" spans="1:3">
      <c r="A427" s="1" t="s">
        <v>714</v>
      </c>
      <c r="B427" s="76">
        <v>41512</v>
      </c>
      <c r="C427">
        <v>27.7</v>
      </c>
    </row>
    <row r="428" spans="1:3">
      <c r="A428" s="1" t="s">
        <v>714</v>
      </c>
      <c r="B428" s="76">
        <v>41513</v>
      </c>
      <c r="C428">
        <v>27</v>
      </c>
    </row>
    <row r="429" spans="1:3">
      <c r="A429" s="1" t="s">
        <v>714</v>
      </c>
      <c r="B429" s="76">
        <v>41514</v>
      </c>
      <c r="C429">
        <v>27.1</v>
      </c>
    </row>
    <row r="430" spans="1:3">
      <c r="A430" s="1" t="s">
        <v>714</v>
      </c>
      <c r="B430" s="76">
        <v>41515</v>
      </c>
      <c r="C430">
        <v>27</v>
      </c>
    </row>
    <row r="431" spans="1:3">
      <c r="A431" s="1" t="s">
        <v>714</v>
      </c>
      <c r="B431" s="76">
        <v>41516</v>
      </c>
      <c r="C431">
        <v>21.1</v>
      </c>
    </row>
    <row r="432" spans="1:3">
      <c r="A432" s="1" t="s">
        <v>714</v>
      </c>
      <c r="B432" s="76">
        <v>41517</v>
      </c>
      <c r="C432">
        <v>17.2</v>
      </c>
    </row>
    <row r="433" spans="1:4">
      <c r="A433" s="1" t="s">
        <v>714</v>
      </c>
      <c r="B433" s="76">
        <v>41518</v>
      </c>
      <c r="C433">
        <v>17.2</v>
      </c>
      <c r="D433">
        <f>AVERAGE(C433:C462)</f>
        <v>215.09</v>
      </c>
    </row>
    <row r="434" spans="1:4">
      <c r="A434" s="1" t="s">
        <v>714</v>
      </c>
      <c r="B434" s="76">
        <v>41519</v>
      </c>
      <c r="C434">
        <v>33.299999999999997</v>
      </c>
    </row>
    <row r="435" spans="1:4">
      <c r="A435" s="1" t="s">
        <v>714</v>
      </c>
      <c r="B435" s="76">
        <v>41520</v>
      </c>
      <c r="C435">
        <v>47.1</v>
      </c>
    </row>
    <row r="436" spans="1:4">
      <c r="A436" s="1" t="s">
        <v>714</v>
      </c>
      <c r="B436" s="76">
        <v>41521</v>
      </c>
      <c r="C436">
        <v>46.3</v>
      </c>
    </row>
    <row r="437" spans="1:4">
      <c r="A437" s="1" t="s">
        <v>714</v>
      </c>
      <c r="B437" s="76">
        <v>41522</v>
      </c>
      <c r="C437">
        <v>44.1</v>
      </c>
    </row>
    <row r="438" spans="1:4">
      <c r="A438" s="1" t="s">
        <v>714</v>
      </c>
      <c r="B438" s="76">
        <v>41523</v>
      </c>
      <c r="C438">
        <v>36.6</v>
      </c>
    </row>
    <row r="439" spans="1:4">
      <c r="A439" s="1" t="s">
        <v>714</v>
      </c>
      <c r="B439" s="76">
        <v>41524</v>
      </c>
      <c r="C439">
        <v>29.1</v>
      </c>
    </row>
    <row r="440" spans="1:4">
      <c r="A440" s="1" t="s">
        <v>714</v>
      </c>
      <c r="B440" s="76">
        <v>41525</v>
      </c>
      <c r="C440">
        <v>27.7</v>
      </c>
    </row>
    <row r="441" spans="1:4">
      <c r="A441" s="1" t="s">
        <v>714</v>
      </c>
      <c r="B441" s="76">
        <v>41526</v>
      </c>
      <c r="C441">
        <v>27</v>
      </c>
    </row>
    <row r="442" spans="1:4">
      <c r="A442" s="1" t="s">
        <v>714</v>
      </c>
      <c r="B442" s="76">
        <v>41527</v>
      </c>
      <c r="C442">
        <v>71.3</v>
      </c>
    </row>
    <row r="443" spans="1:4">
      <c r="A443" s="1" t="s">
        <v>714</v>
      </c>
      <c r="B443" s="76">
        <v>41528</v>
      </c>
      <c r="C443">
        <v>257</v>
      </c>
    </row>
    <row r="444" spans="1:4">
      <c r="A444" s="1" t="s">
        <v>714</v>
      </c>
      <c r="B444" s="76">
        <v>41529</v>
      </c>
      <c r="C444">
        <v>221</v>
      </c>
    </row>
    <row r="445" spans="1:4">
      <c r="A445" s="1" t="s">
        <v>714</v>
      </c>
      <c r="B445" s="76">
        <v>41530</v>
      </c>
      <c r="C445">
        <v>0</v>
      </c>
    </row>
    <row r="446" spans="1:4">
      <c r="A446" s="1" t="s">
        <v>714</v>
      </c>
      <c r="B446" s="76">
        <v>41531</v>
      </c>
      <c r="C446">
        <v>0</v>
      </c>
    </row>
    <row r="447" spans="1:4">
      <c r="A447" s="1" t="s">
        <v>714</v>
      </c>
      <c r="B447" s="76">
        <v>41532</v>
      </c>
      <c r="C447">
        <v>0</v>
      </c>
    </row>
    <row r="448" spans="1:4">
      <c r="A448" s="1" t="s">
        <v>714</v>
      </c>
      <c r="B448" s="76">
        <v>41533</v>
      </c>
      <c r="C448">
        <v>151</v>
      </c>
    </row>
    <row r="449" spans="1:4">
      <c r="A449" s="1" t="s">
        <v>714</v>
      </c>
      <c r="B449" s="76">
        <v>41534</v>
      </c>
      <c r="C449">
        <v>250</v>
      </c>
    </row>
    <row r="450" spans="1:4">
      <c r="A450" s="1" t="s">
        <v>714</v>
      </c>
      <c r="B450" s="76">
        <v>41535</v>
      </c>
      <c r="C450">
        <v>254</v>
      </c>
    </row>
    <row r="451" spans="1:4">
      <c r="A451" s="1" t="s">
        <v>714</v>
      </c>
      <c r="B451" s="76">
        <v>41536</v>
      </c>
      <c r="C451">
        <v>257</v>
      </c>
    </row>
    <row r="452" spans="1:4">
      <c r="A452" s="1" t="s">
        <v>714</v>
      </c>
      <c r="B452" s="76">
        <v>41537</v>
      </c>
      <c r="C452">
        <v>258</v>
      </c>
    </row>
    <row r="453" spans="1:4">
      <c r="A453" s="1" t="s">
        <v>714</v>
      </c>
      <c r="B453" s="76">
        <v>41538</v>
      </c>
      <c r="C453">
        <v>279</v>
      </c>
    </row>
    <row r="454" spans="1:4">
      <c r="A454" s="1" t="s">
        <v>714</v>
      </c>
      <c r="B454" s="76">
        <v>41539</v>
      </c>
      <c r="C454">
        <v>357</v>
      </c>
    </row>
    <row r="455" spans="1:4">
      <c r="A455" s="1" t="s">
        <v>714</v>
      </c>
      <c r="B455" s="76">
        <v>41540</v>
      </c>
      <c r="C455">
        <v>390</v>
      </c>
    </row>
    <row r="456" spans="1:4">
      <c r="A456" s="1" t="s">
        <v>714</v>
      </c>
      <c r="B456" s="76">
        <v>41541</v>
      </c>
      <c r="C456">
        <v>460</v>
      </c>
    </row>
    <row r="457" spans="1:4">
      <c r="A457" s="1" t="s">
        <v>714</v>
      </c>
      <c r="B457" s="76">
        <v>41542</v>
      </c>
      <c r="C457">
        <v>490</v>
      </c>
    </row>
    <row r="458" spans="1:4">
      <c r="A458" s="1" t="s">
        <v>714</v>
      </c>
      <c r="B458" s="76">
        <v>41543</v>
      </c>
      <c r="C458">
        <v>486</v>
      </c>
    </row>
    <row r="459" spans="1:4">
      <c r="A459" s="1" t="s">
        <v>714</v>
      </c>
      <c r="B459" s="76">
        <v>41544</v>
      </c>
      <c r="C459">
        <v>496</v>
      </c>
    </row>
    <row r="460" spans="1:4">
      <c r="A460" s="1" t="s">
        <v>714</v>
      </c>
      <c r="B460" s="76">
        <v>41545</v>
      </c>
      <c r="C460">
        <v>492</v>
      </c>
    </row>
    <row r="461" spans="1:4">
      <c r="A461" s="1" t="s">
        <v>714</v>
      </c>
      <c r="B461" s="76">
        <v>41546</v>
      </c>
      <c r="C461">
        <v>487</v>
      </c>
    </row>
    <row r="462" spans="1:4">
      <c r="A462" s="1" t="s">
        <v>714</v>
      </c>
      <c r="B462" s="76">
        <v>41547</v>
      </c>
      <c r="C462">
        <v>488</v>
      </c>
    </row>
    <row r="463" spans="1:4">
      <c r="A463" s="1" t="s">
        <v>714</v>
      </c>
      <c r="B463" s="76">
        <v>41548</v>
      </c>
      <c r="C463">
        <v>487</v>
      </c>
      <c r="D463">
        <f>AVERAGE(C463:C493)</f>
        <v>219.40322580645159</v>
      </c>
    </row>
    <row r="464" spans="1:4">
      <c r="A464" s="1" t="s">
        <v>714</v>
      </c>
      <c r="B464" s="76">
        <v>41549</v>
      </c>
      <c r="C464">
        <v>478</v>
      </c>
    </row>
    <row r="465" spans="1:3">
      <c r="A465" s="1" t="s">
        <v>714</v>
      </c>
      <c r="B465" s="76">
        <v>41550</v>
      </c>
      <c r="C465">
        <v>470</v>
      </c>
    </row>
    <row r="466" spans="1:3">
      <c r="A466" s="1" t="s">
        <v>714</v>
      </c>
      <c r="B466" s="76">
        <v>41551</v>
      </c>
      <c r="C466">
        <v>400</v>
      </c>
    </row>
    <row r="467" spans="1:3">
      <c r="A467" s="1" t="s">
        <v>714</v>
      </c>
      <c r="B467" s="76">
        <v>41552</v>
      </c>
      <c r="C467">
        <v>350</v>
      </c>
    </row>
    <row r="468" spans="1:3">
      <c r="A468" s="1" t="s">
        <v>714</v>
      </c>
      <c r="B468" s="76">
        <v>41553</v>
      </c>
      <c r="C468">
        <v>347</v>
      </c>
    </row>
    <row r="469" spans="1:3">
      <c r="A469" s="1" t="s">
        <v>714</v>
      </c>
      <c r="B469" s="76">
        <v>41554</v>
      </c>
      <c r="C469">
        <v>342</v>
      </c>
    </row>
    <row r="470" spans="1:3">
      <c r="A470" s="1" t="s">
        <v>714</v>
      </c>
      <c r="B470" s="76">
        <v>41555</v>
      </c>
      <c r="C470">
        <v>344</v>
      </c>
    </row>
    <row r="471" spans="1:3">
      <c r="A471" s="1" t="s">
        <v>714</v>
      </c>
      <c r="B471" s="76">
        <v>41556</v>
      </c>
      <c r="C471">
        <v>343</v>
      </c>
    </row>
    <row r="472" spans="1:3">
      <c r="A472" s="1" t="s">
        <v>714</v>
      </c>
      <c r="B472" s="76">
        <v>41557</v>
      </c>
      <c r="C472">
        <v>347</v>
      </c>
    </row>
    <row r="473" spans="1:3">
      <c r="A473" s="1" t="s">
        <v>714</v>
      </c>
      <c r="B473" s="76">
        <v>41558</v>
      </c>
      <c r="C473">
        <v>275</v>
      </c>
    </row>
    <row r="474" spans="1:3">
      <c r="A474" s="1" t="s">
        <v>714</v>
      </c>
      <c r="B474" s="76">
        <v>41559</v>
      </c>
      <c r="C474">
        <v>230</v>
      </c>
    </row>
    <row r="475" spans="1:3">
      <c r="A475" s="1" t="s">
        <v>714</v>
      </c>
      <c r="B475" s="76">
        <v>41560</v>
      </c>
      <c r="C475">
        <v>228</v>
      </c>
    </row>
    <row r="476" spans="1:3">
      <c r="A476" s="1" t="s">
        <v>714</v>
      </c>
      <c r="B476" s="76">
        <v>41561</v>
      </c>
      <c r="C476">
        <v>224</v>
      </c>
    </row>
    <row r="477" spans="1:3">
      <c r="A477" s="1" t="s">
        <v>714</v>
      </c>
      <c r="B477" s="76">
        <v>41562</v>
      </c>
      <c r="C477">
        <v>220</v>
      </c>
    </row>
    <row r="478" spans="1:3">
      <c r="A478" s="1" t="s">
        <v>714</v>
      </c>
      <c r="B478" s="76">
        <v>41563</v>
      </c>
      <c r="C478">
        <v>225</v>
      </c>
    </row>
    <row r="479" spans="1:3">
      <c r="A479" s="1" t="s">
        <v>714</v>
      </c>
      <c r="B479" s="76">
        <v>41564</v>
      </c>
      <c r="C479">
        <v>228</v>
      </c>
    </row>
    <row r="480" spans="1:3">
      <c r="A480" s="1" t="s">
        <v>714</v>
      </c>
      <c r="B480" s="76">
        <v>41565</v>
      </c>
      <c r="C480">
        <v>209</v>
      </c>
    </row>
    <row r="481" spans="1:3">
      <c r="A481" s="1" t="s">
        <v>714</v>
      </c>
      <c r="B481" s="76">
        <v>41566</v>
      </c>
      <c r="C481">
        <v>103</v>
      </c>
    </row>
    <row r="482" spans="1:3">
      <c r="A482" s="1" t="s">
        <v>714</v>
      </c>
      <c r="B482" s="76">
        <v>41567</v>
      </c>
      <c r="C482">
        <v>88.3</v>
      </c>
    </row>
    <row r="483" spans="1:3">
      <c r="A483" s="1" t="s">
        <v>714</v>
      </c>
      <c r="B483" s="76">
        <v>41568</v>
      </c>
      <c r="C483">
        <v>87.9</v>
      </c>
    </row>
    <row r="484" spans="1:3">
      <c r="A484" s="1" t="s">
        <v>714</v>
      </c>
      <c r="B484" s="76">
        <v>41569</v>
      </c>
      <c r="C484">
        <v>85.2</v>
      </c>
    </row>
    <row r="485" spans="1:3">
      <c r="A485" s="1" t="s">
        <v>714</v>
      </c>
      <c r="B485" s="76">
        <v>41570</v>
      </c>
      <c r="C485">
        <v>82.4</v>
      </c>
    </row>
    <row r="486" spans="1:3">
      <c r="A486" s="1" t="s">
        <v>714</v>
      </c>
      <c r="B486" s="76">
        <v>41571</v>
      </c>
      <c r="C486">
        <v>80.5</v>
      </c>
    </row>
    <row r="487" spans="1:3">
      <c r="A487" s="1" t="s">
        <v>714</v>
      </c>
      <c r="B487" s="76">
        <v>41572</v>
      </c>
      <c r="C487">
        <v>76.7</v>
      </c>
    </row>
    <row r="488" spans="1:3">
      <c r="A488" s="1" t="s">
        <v>714</v>
      </c>
      <c r="B488" s="76">
        <v>41573</v>
      </c>
      <c r="C488">
        <v>75.5</v>
      </c>
    </row>
    <row r="489" spans="1:3">
      <c r="A489" s="1" t="s">
        <v>714</v>
      </c>
      <c r="B489" s="76">
        <v>41574</v>
      </c>
      <c r="C489">
        <v>73.7</v>
      </c>
    </row>
    <row r="490" spans="1:3">
      <c r="A490" s="1" t="s">
        <v>714</v>
      </c>
      <c r="B490" s="76">
        <v>41575</v>
      </c>
      <c r="C490">
        <v>73.099999999999994</v>
      </c>
    </row>
    <row r="491" spans="1:3">
      <c r="A491" s="1" t="s">
        <v>714</v>
      </c>
      <c r="B491" s="76">
        <v>41576</v>
      </c>
      <c r="C491">
        <v>70</v>
      </c>
    </row>
    <row r="492" spans="1:3">
      <c r="A492" s="1" t="s">
        <v>714</v>
      </c>
      <c r="B492" s="76">
        <v>41577</v>
      </c>
      <c r="C492">
        <v>71.2</v>
      </c>
    </row>
    <row r="493" spans="1:3">
      <c r="A493" s="1" t="s">
        <v>714</v>
      </c>
      <c r="B493" s="76">
        <v>41578</v>
      </c>
      <c r="C493">
        <v>87</v>
      </c>
    </row>
    <row r="494" spans="1:3">
      <c r="A494" s="1" t="s">
        <v>714</v>
      </c>
      <c r="B494" s="76">
        <v>41579</v>
      </c>
      <c r="C494">
        <v>88.5</v>
      </c>
    </row>
    <row r="495" spans="1:3">
      <c r="A495" s="1" t="s">
        <v>714</v>
      </c>
      <c r="B495" s="76">
        <v>41580</v>
      </c>
      <c r="C495">
        <v>81.900000000000006</v>
      </c>
    </row>
    <row r="496" spans="1:3">
      <c r="A496" s="1" t="s">
        <v>714</v>
      </c>
      <c r="B496" s="76">
        <v>41581</v>
      </c>
      <c r="C496">
        <v>81.8</v>
      </c>
    </row>
    <row r="497" spans="1:3">
      <c r="A497" s="1" t="s">
        <v>714</v>
      </c>
      <c r="B497" s="76">
        <v>41582</v>
      </c>
      <c r="C497">
        <v>81.2</v>
      </c>
    </row>
    <row r="498" spans="1:3">
      <c r="A498" s="1" t="s">
        <v>714</v>
      </c>
      <c r="B498" s="76">
        <v>41583</v>
      </c>
      <c r="C498">
        <v>32.1</v>
      </c>
    </row>
    <row r="499" spans="1:3">
      <c r="A499" s="1" t="s">
        <v>714</v>
      </c>
      <c r="B499" s="76">
        <v>41584</v>
      </c>
      <c r="C499">
        <v>4.71</v>
      </c>
    </row>
    <row r="500" spans="1:3">
      <c r="A500" s="1" t="s">
        <v>714</v>
      </c>
      <c r="B500" s="76">
        <v>41585</v>
      </c>
      <c r="C500">
        <v>31</v>
      </c>
    </row>
    <row r="501" spans="1:3">
      <c r="A501" s="1" t="s">
        <v>714</v>
      </c>
      <c r="B501" s="76">
        <v>41586</v>
      </c>
      <c r="C501">
        <v>44.4</v>
      </c>
    </row>
    <row r="502" spans="1:3">
      <c r="A502" s="1" t="s">
        <v>714</v>
      </c>
      <c r="B502" s="76">
        <v>41587</v>
      </c>
      <c r="C502">
        <v>45.2</v>
      </c>
    </row>
    <row r="503" spans="1:3">
      <c r="A503" s="1" t="s">
        <v>714</v>
      </c>
      <c r="B503" s="76">
        <v>41588</v>
      </c>
      <c r="C503">
        <v>40.799999999999997</v>
      </c>
    </row>
    <row r="504" spans="1:3">
      <c r="A504" s="1" t="s">
        <v>714</v>
      </c>
      <c r="B504" s="76">
        <v>41589</v>
      </c>
      <c r="C504">
        <v>38.6</v>
      </c>
    </row>
  </sheetData>
  <mergeCells count="13">
    <mergeCell ref="H151:H152"/>
    <mergeCell ref="A149:A150"/>
    <mergeCell ref="A1:P1"/>
    <mergeCell ref="B17:L17"/>
    <mergeCell ref="A54:D54"/>
    <mergeCell ref="A49:D49"/>
    <mergeCell ref="A50:D50"/>
    <mergeCell ref="A51:D51"/>
    <mergeCell ref="A52:D52"/>
    <mergeCell ref="A53:D53"/>
    <mergeCell ref="N18:N19"/>
    <mergeCell ref="H150:U150"/>
    <mergeCell ref="H149:U149"/>
  </mergeCells>
  <phoneticPr fontId="7" type="noConversion"/>
  <pageMargins left="0.75" right="0.75" top="1" bottom="1" header="0.5" footer="0.5"/>
  <pageSetup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17</vt:i4>
      </vt:variant>
    </vt:vector>
  </HeadingPairs>
  <TitlesOfParts>
    <vt:vector size="54" baseType="lpstr">
      <vt:lpstr>Reservoir Sample Sites</vt:lpstr>
      <vt:lpstr>Reservoir Summary Stats</vt:lpstr>
      <vt:lpstr>Annual Reservoir Trends</vt:lpstr>
      <vt:lpstr>Nitrogen Trends</vt:lpstr>
      <vt:lpstr>Phosphorus Trends</vt:lpstr>
      <vt:lpstr>Loading</vt:lpstr>
      <vt:lpstr>Carlson</vt:lpstr>
      <vt:lpstr>Walker</vt:lpstr>
      <vt:lpstr>Monthly Discharge</vt:lpstr>
      <vt:lpstr>Temperature</vt:lpstr>
      <vt:lpstr>Conductance</vt:lpstr>
      <vt:lpstr>pH</vt:lpstr>
      <vt:lpstr>Oxygen</vt:lpstr>
      <vt:lpstr>Temp DO Comp</vt:lpstr>
      <vt:lpstr>T &amp; Diss Phosphorus</vt:lpstr>
      <vt:lpstr>Nitrate &amp; T Nitrogen</vt:lpstr>
      <vt:lpstr>TSS</vt:lpstr>
      <vt:lpstr>Chlsecchi</vt:lpstr>
      <vt:lpstr>GEI P1 Sites</vt:lpstr>
      <vt:lpstr>P1 Summary</vt:lpstr>
      <vt:lpstr>GEI Coyote Gulch</vt:lpstr>
      <vt:lpstr>Coyote Summary</vt:lpstr>
      <vt:lpstr>GEI Kerr Swede Lab</vt:lpstr>
      <vt:lpstr>GEI Mt Evans</vt:lpstr>
      <vt:lpstr>Mt Evans Summary</vt:lpstr>
      <vt:lpstr>GEI Watershed</vt:lpstr>
      <vt:lpstr>MWS 2014 Field</vt:lpstr>
      <vt:lpstr>MWS 2014 chemistry</vt:lpstr>
      <vt:lpstr>GEI EGL</vt:lpstr>
      <vt:lpstr>EGL Summary</vt:lpstr>
      <vt:lpstr>14a TP Morrison</vt:lpstr>
      <vt:lpstr>2014 Sediment</vt:lpstr>
      <vt:lpstr>2014 Sites </vt:lpstr>
      <vt:lpstr>Parameters 2014</vt:lpstr>
      <vt:lpstr>Methods Labratory</vt:lpstr>
      <vt:lpstr>P1 Field Sheet</vt:lpstr>
      <vt:lpstr>Field WS</vt:lpstr>
      <vt:lpstr>'2014 Sediment'!Print_Area</vt:lpstr>
      <vt:lpstr>Carlson!Print_Area</vt:lpstr>
      <vt:lpstr>Chlsecchi!Print_Area</vt:lpstr>
      <vt:lpstr>Conductance!Print_Area</vt:lpstr>
      <vt:lpstr>'Field WS'!Print_Area</vt:lpstr>
      <vt:lpstr>Loading!Print_Area</vt:lpstr>
      <vt:lpstr>'Mt Evans Summary'!Print_Area</vt:lpstr>
      <vt:lpstr>'Nitrate &amp; T Nitrogen'!Print_Area</vt:lpstr>
      <vt:lpstr>Oxygen!Print_Area</vt:lpstr>
      <vt:lpstr>'P1 Field Sheet'!Print_Area</vt:lpstr>
      <vt:lpstr>'P1 Summary'!Print_Area</vt:lpstr>
      <vt:lpstr>pH!Print_Area</vt:lpstr>
      <vt:lpstr>'T &amp; Diss Phosphorus'!Print_Area</vt:lpstr>
      <vt:lpstr>'Temp DO Comp'!Print_Area</vt:lpstr>
      <vt:lpstr>Temperature!Print_Area</vt:lpstr>
      <vt:lpstr>TSS!Print_Area</vt:lpstr>
      <vt:lpstr>Walker!Print_Area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RNC Consulting LLC</cp:lastModifiedBy>
  <cp:lastPrinted>2015-01-28T23:04:08Z</cp:lastPrinted>
  <dcterms:created xsi:type="dcterms:W3CDTF">2000-11-21T22:42:26Z</dcterms:created>
  <dcterms:modified xsi:type="dcterms:W3CDTF">2020-03-03T20:05:37Z</dcterms:modified>
</cp:coreProperties>
</file>